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rrubio\Downloads\Backup Evaluación LF 2.0 07-08-2024\0. FINALES - Evaluaciones LF 2.0 Ajustadas\"/>
    </mc:Choice>
  </mc:AlternateContent>
  <xr:revisionPtr revIDLastSave="0" documentId="13_ncr:1_{D07FE349-1216-4875-8F74-36BE0A5C6449}" xr6:coauthVersionLast="47" xr6:coauthVersionMax="47" xr10:uidLastSave="{00000000-0000-0000-0000-000000000000}"/>
  <bookViews>
    <workbookView xWindow="-120" yWindow="-120" windowWidth="20730" windowHeight="11040" tabRatio="751" activeTab="2" xr2:uid="{00473EA7-88E8-491B-B800-433EC08ABE0C}"/>
  </bookViews>
  <sheets>
    <sheet name="Resumen región 32" sheetId="15" r:id="rId1"/>
    <sheet name="CONEXIÓN DIGITAL" sheetId="6" r:id="rId2"/>
    <sheet name="UT CONECTANDO REGIONES SRCC" sheetId="17" r:id="rId3"/>
    <sheet name="Variable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5" l="1"/>
  <c r="B28" i="15"/>
  <c r="B27" i="15"/>
  <c r="B69" i="17"/>
  <c r="E69" i="17" s="1"/>
  <c r="J28" i="15" s="1"/>
  <c r="F50" i="17"/>
  <c r="G50" i="17" s="1"/>
  <c r="G28" i="15" s="1"/>
  <c r="K28" i="15" s="1"/>
  <c r="D38" i="17"/>
  <c r="C38" i="17"/>
  <c r="E65" i="17"/>
  <c r="E28" i="15"/>
  <c r="C28" i="15"/>
  <c r="E38" i="17" l="1"/>
  <c r="C34" i="17" s="1"/>
  <c r="C45" i="17" s="1"/>
  <c r="B16" i="17" s="1"/>
  <c r="B18" i="17" l="1"/>
  <c r="F28" i="15" s="1"/>
  <c r="D28" i="15"/>
  <c r="D22" i="17" l="1"/>
  <c r="D23" i="17"/>
  <c r="D24" i="17"/>
  <c r="D25" i="17"/>
  <c r="D26" i="17" l="1"/>
  <c r="E60" i="6"/>
  <c r="H27" i="15" s="1"/>
  <c r="D37" i="6" l="1"/>
  <c r="C27" i="15"/>
  <c r="E3" i="15"/>
  <c r="B68" i="6" s="1"/>
  <c r="E64" i="6"/>
  <c r="E5" i="15"/>
  <c r="F49" i="6" s="1"/>
  <c r="G49" i="6" s="1"/>
  <c r="G27" i="15" s="1"/>
  <c r="E27" i="15"/>
  <c r="E37" i="6" l="1"/>
  <c r="C33" i="6" s="1"/>
  <c r="C44" i="6" s="1"/>
  <c r="B16" i="6" s="1"/>
  <c r="D27" i="15" s="1"/>
  <c r="E68" i="6"/>
  <c r="J27" i="15" s="1"/>
  <c r="K27" i="15" s="1"/>
  <c r="B18" i="6" l="1"/>
  <c r="F27" i="15" s="1"/>
  <c r="D24" i="6" l="1"/>
  <c r="D23" i="6"/>
  <c r="D22" i="6"/>
  <c r="D25" i="6"/>
  <c r="D26" i="6" l="1"/>
</calcChain>
</file>

<file path=xl/sharedStrings.xml><?xml version="1.0" encoding="utf-8"?>
<sst xmlns="http://schemas.openxmlformats.org/spreadsheetml/2006/main" count="301" uniqueCount="151">
  <si>
    <t xml:space="preserve">EVALUACIÓN CONVOCATORIA LINEAS DE FOMENTO 2.0 
2024   </t>
  </si>
  <si>
    <t>REGIÓN</t>
  </si>
  <si>
    <t>CANTIDAD DE ACCESOS DE LA REGIÓN</t>
  </si>
  <si>
    <t>INVERSIÓN (CAPEX)</t>
  </si>
  <si>
    <t>CANTIDAD DE MUNICIPIOS DE LA REGIÓN</t>
  </si>
  <si>
    <t>No.</t>
  </si>
  <si>
    <t>DEPARTAMENTO</t>
  </si>
  <si>
    <t>MUNICIPIO</t>
  </si>
  <si>
    <t>CANTIDAD DE ACCESOS POR MUNICIPIO</t>
  </si>
  <si>
    <t>SUCRE</t>
  </si>
  <si>
    <t>CHALÁN</t>
  </si>
  <si>
    <t>COLOSO</t>
  </si>
  <si>
    <t>COVEÑAS</t>
  </si>
  <si>
    <t>MORROA</t>
  </si>
  <si>
    <t>OVEJAS</t>
  </si>
  <si>
    <t>PALMITO</t>
  </si>
  <si>
    <t>SAN JOSÉ DE TOLUVIEJO</t>
  </si>
  <si>
    <t>SAN ONOFRE</t>
  </si>
  <si>
    <t>SANTIAGO DE TOLÚ</t>
  </si>
  <si>
    <t>RESUMEN DE PROPUESTAS PARA LA REGIÓN</t>
  </si>
  <si>
    <t>No</t>
  </si>
  <si>
    <t>NOMBRE PROPONENTE</t>
  </si>
  <si>
    <t>REQUISITOS HABILITANTES</t>
  </si>
  <si>
    <t>CRITERIOS DE SELECCIÓN Y PRIORIZACIÓN</t>
  </si>
  <si>
    <t>JURÍDICOS</t>
  </si>
  <si>
    <t>TÉCNICOS</t>
  </si>
  <si>
    <t>FINANCIEROS</t>
  </si>
  <si>
    <t>ESTADO HABILITACIÓN</t>
  </si>
  <si>
    <t>PRESENCIA EN REGIÓN</t>
  </si>
  <si>
    <t>TIEMPO OPERACIÓN ADICIONAL</t>
  </si>
  <si>
    <t>VALOR  TARIFA MENSUAL</t>
  </si>
  <si>
    <t xml:space="preserve">MAYOR PORCENTAJE AL EXIGIDO DE ACCESOS </t>
  </si>
  <si>
    <t>PUNTAJE TOTAL</t>
  </si>
  <si>
    <t>PROPONENTE</t>
  </si>
  <si>
    <t>CONEXIÓN DIGITAL EXPRESS SAS</t>
  </si>
  <si>
    <t>Orden</t>
  </si>
  <si>
    <t>Miembro del Proponente (para proponentes plurales ingrese 1 por fila)</t>
  </si>
  <si>
    <t>Número RUTIC (registrado en MinTIC)</t>
  </si>
  <si>
    <t>Apoderado o Representante Legal</t>
  </si>
  <si>
    <t>Porcentaje de participación en el Proponente Plural</t>
  </si>
  <si>
    <t>Debe acreditar indicadores financieros</t>
  </si>
  <si>
    <t>OBSERVACIONES</t>
  </si>
  <si>
    <t>Integrante 1</t>
  </si>
  <si>
    <t>Luis Eduardo Mur Ballesteros</t>
  </si>
  <si>
    <t>Si</t>
  </si>
  <si>
    <t>La carta de presentación indica que la propuesta está condicionada teniendo en cuenta que sólo propone 4 municipios y la región está integrada por 9 municipios</t>
  </si>
  <si>
    <t>RESUMEN REQUISITOS HABILITANTES</t>
  </si>
  <si>
    <t>REQUISITO HABILITANTE</t>
  </si>
  <si>
    <t>CUMPLE / NO CUMPLE</t>
  </si>
  <si>
    <t>Requisitos Jurídicos</t>
  </si>
  <si>
    <t>NO CUMPLE</t>
  </si>
  <si>
    <t>Requisitos Técnicos</t>
  </si>
  <si>
    <t>Requisitos Financieros</t>
  </si>
  <si>
    <t>20.2  RESUMEN CRITERIOS DE SELECCIÓN Y PRIORIZACIÓN - ASIGNACIÓN DE PUNTAJE</t>
  </si>
  <si>
    <t>CRITERIO</t>
  </si>
  <si>
    <t>PUNTAJE MÁXIMO</t>
  </si>
  <si>
    <t>PUNTAJE DEL PROPONENTE</t>
  </si>
  <si>
    <t>20.2.1</t>
  </si>
  <si>
    <t>Presencia en región interés con acceso Internet fijo (cantidad de municipios) :</t>
  </si>
  <si>
    <t>20.2.2</t>
  </si>
  <si>
    <t>Tiempo operación adicional al mínimo del proyecto (meses) :</t>
  </si>
  <si>
    <t>20.2.3</t>
  </si>
  <si>
    <t>Valor  tarifa mensual por servicio de Conectividad ($ / mes) :</t>
  </si>
  <si>
    <t>20.2.4</t>
  </si>
  <si>
    <t>Mayor porcentaje al exigido de accesos a internet fijo desplegados en Territorio Nal (cantidad de accesos) :</t>
  </si>
  <si>
    <t>TOTAL</t>
  </si>
  <si>
    <t>EVALUACIÓN TÉCNICA DEL PROPONENTE</t>
  </si>
  <si>
    <t>11.2 REQUISITOS TÉCNICOS HABILITANTES</t>
  </si>
  <si>
    <t>INTEGRANTE 1</t>
  </si>
  <si>
    <t>INTEGRANTE 2</t>
  </si>
  <si>
    <t>INTEGRANTE 3</t>
  </si>
  <si>
    <t>INTEGRANTE 4</t>
  </si>
  <si>
    <t>INTEGRANTE 5</t>
  </si>
  <si>
    <t>11.2.1</t>
  </si>
  <si>
    <t>Registro Único TIC</t>
  </si>
  <si>
    <t>CUMPLE</t>
  </si>
  <si>
    <t>11.2.2</t>
  </si>
  <si>
    <t>Pago de la Contraprestaciones (validado con corte fecha de presentación de propuestas -19/07/2024- Se validará nuevamente el estado para el informe final)</t>
  </si>
  <si>
    <t>El proponente no presenta autoliquidación para el primer trimestre de 2024.</t>
  </si>
  <si>
    <t>11.2.3
11.2.4</t>
  </si>
  <si>
    <t>Reporte de información al Sistema de Información Integral del Sector TIC Colombia -  Proveedores de redes y servicios de telecomunicaciones que brinden acceso a Internet fijo residencial minorista que no superen un total de treinta mil (30.000) usuarios (accesos) reportados en el Sistema de Información Integral del Sector de TIC - Colombia TIC-</t>
  </si>
  <si>
    <t>Contenido de la propuesta técnica</t>
  </si>
  <si>
    <t>Autorización de recolección, tratamiento y protección de datos</t>
  </si>
  <si>
    <t>11.2.4 Contenido de la propuesta técnica</t>
  </si>
  <si>
    <t>VALIDACIÓN DE LA PROPUESTA</t>
  </si>
  <si>
    <t>Cantidad de accesos a internet fijo de la propuesta</t>
  </si>
  <si>
    <t>NA</t>
  </si>
  <si>
    <t>NO CUMPLE, LA PROPUESTA ESTÁ CONDICIONADA</t>
  </si>
  <si>
    <t>La propuesta se encuentra condicionada ya que en el anexo 1. Carta de Presentación y el Anexo 3. Formato de propuesta técnica indica que los accesos a desplegar los propone para los municipios Morroa, Coveñas, San Jose de Tolu Viejo y Santiago de Tolu, por lo anterior, se rechaza la propuesta teniendo en cuenta la causal de rechazo "Cuando la propuesta se presente con condicionamientos para la selección por parte del Comité", indicada en el numeral 19 de los términos de referencia.</t>
  </si>
  <si>
    <t>Cantidad de accesos acreditados mediante boletín trimestral del sector TIC o reporte para el último corte oficial</t>
  </si>
  <si>
    <t>Plan de retención de suscriptores actuales</t>
  </si>
  <si>
    <t>Plan de comercialización para la vinculación de suscriptores nuevos</t>
  </si>
  <si>
    <t>Plan de retención de suscriptores nuevos</t>
  </si>
  <si>
    <r>
      <rPr>
        <b/>
        <sz val="9"/>
        <color rgb="FF000000"/>
        <rFont val="Arial Narrow"/>
        <family val="2"/>
      </rPr>
      <t xml:space="preserve">Notas: 
</t>
    </r>
    <r>
      <rPr>
        <sz val="9"/>
        <color rgb="FF000000"/>
        <rFont val="Arial Narrow"/>
        <family val="2"/>
      </rPr>
      <t xml:space="preserve">1. Los accesos acreditados mediante el boletín trimestral del sector TIC, se validaron con el boletín publicado en portal Colombia TIC del cuarto trimestre de 2023, correspondiente al publicado para la fecha de cierre de la presentación de propuestas.
2. Los accesos acreditados mediante  el reporte en plataforma HECAA, se validaron con los reportes presentados por el proponente para el primer trimestre de 2024 ó segundo trimestre de 2024, que corresponden a los reportes más reciente en la agenda de reportes sectoriales.
3. La propuesta técnica </t>
    </r>
    <r>
      <rPr>
        <b/>
        <sz val="9"/>
        <color rgb="FF000000"/>
        <rFont val="Arial Narrow"/>
        <family val="2"/>
      </rPr>
      <t>CUMPLE</t>
    </r>
    <r>
      <rPr>
        <sz val="9"/>
        <color rgb="FF000000"/>
        <rFont val="Arial Narrow"/>
        <family val="2"/>
      </rPr>
      <t xml:space="preserve">, sólo cuando la misma cumple con los parámetros establecidos en todos los apartados requeridos en los términos de referencia en su numeral </t>
    </r>
    <r>
      <rPr>
        <u/>
        <sz val="9"/>
        <color rgb="FF000000"/>
        <rFont val="Arial Narrow"/>
        <family val="2"/>
      </rPr>
      <t>11.2.4. Contenido de la propuesta técnica</t>
    </r>
    <r>
      <rPr>
        <sz val="9"/>
        <color rgb="FF000000"/>
        <rFont val="Arial Narrow"/>
        <family val="2"/>
      </rPr>
      <t>, no se aceptan cumplimientos parciales.</t>
    </r>
  </si>
  <si>
    <t>RESUMEN REQUISITOS TÉCNICOS HABILITANTES</t>
  </si>
  <si>
    <t>20.2  CRITERIOS DE SELECCIÓN Y PRIORIZACIÓN - ASIGNACIÓN DE PUNTAJE</t>
  </si>
  <si>
    <t>20.2.1 Presencia en región interés con acceso Internet fijo (cantidad de municipios)</t>
  </si>
  <si>
    <t>Porcentaje de presencia regional con accesos a Internet fijo</t>
  </si>
  <si>
    <t>Puntaje máximo</t>
  </si>
  <si>
    <t>Ofrecimiento (MUNICIPIOS) - Validado</t>
  </si>
  <si>
    <t>Ofrecimiento (CANTIDAD DE MUNICIPIOS) - Validado</t>
  </si>
  <si>
    <t>% Municipios Cubiertos en la Región</t>
  </si>
  <si>
    <t>Puntaje del proponente</t>
  </si>
  <si>
    <t>Presencia en 0% los municipios de la región</t>
  </si>
  <si>
    <t>Morroa                    Santiago de tolu</t>
  </si>
  <si>
    <t>Información del anexo 5 validada en el boletín TIC trimestre 4 de 2023 de Colombia TIC, donde se evidencia presencia sólo en 2 de los municipios que integran la región. No se identifican accesos en el instrumento mencionado para Coveñas y San José de Toluviejo.</t>
  </si>
  <si>
    <t>Presencia entre el 1% y el 20% de los municipios de la región</t>
  </si>
  <si>
    <t>Presencia entre el 21% y el 50% de los municipios de la región</t>
  </si>
  <si>
    <t>Presencia entre el 51% y el 70% de los municipios de la región</t>
  </si>
  <si>
    <t>Presencia entre el 71% y el 100% de los municipios de la región</t>
  </si>
  <si>
    <t>20.2.2 Tiempo operación adicional al mínimo del proyecto (meses)</t>
  </si>
  <si>
    <t>Número de meses de operación adicionales</t>
  </si>
  <si>
    <t>Ofrecimiento (indíque con una X)</t>
  </si>
  <si>
    <t>Puntaje del proponente (digite puntaje correspondiente)</t>
  </si>
  <si>
    <t>0 meses adicionales</t>
  </si>
  <si>
    <t>2 meses adicionales</t>
  </si>
  <si>
    <t>4 meses adicionales</t>
  </si>
  <si>
    <t>6 meses adicionales</t>
  </si>
  <si>
    <t>X</t>
  </si>
  <si>
    <t>20.2.3 Valor  tarifa mensual por servicio de Conectividad ($ / mes) :</t>
  </si>
  <si>
    <t>Valor mínimo</t>
  </si>
  <si>
    <t>Valor máximo</t>
  </si>
  <si>
    <t>Ofrecimiento</t>
  </si>
  <si>
    <t>Validación de la condición</t>
  </si>
  <si>
    <t>DIGITE EN PUNTAJE APLICANDO FÓRMULA</t>
  </si>
  <si>
    <t>20.2.4 Mayor porcentaje al exigido de accesos a internet fijo desplegados en Territorio Nal (cantidad de accesos) :</t>
  </si>
  <si>
    <t>Accesos mínimos exigidos para la región</t>
  </si>
  <si>
    <t>Ofrecimiento - Accesos acreditados por el proveedor interesado en el territorio nacional.</t>
  </si>
  <si>
    <t>Información validada en el boletín TIC trimestre 4 de 2023 de Colombia TIC.</t>
  </si>
  <si>
    <t>UNIÓN TEMPORAL CONECTANDO REGIONES SRCC</t>
  </si>
  <si>
    <t>CONECTECH C3J S.A. S</t>
  </si>
  <si>
    <t>JULIO FERNANDO PUENTES VIDES</t>
  </si>
  <si>
    <t>SI</t>
  </si>
  <si>
    <t>Integrante 2</t>
  </si>
  <si>
    <t>CONEXION ISP S.A.S</t>
  </si>
  <si>
    <t>WILLIAN GERMAN LOPEZ VALENZUELA</t>
  </si>
  <si>
    <t>Integrante 3</t>
  </si>
  <si>
    <t>STARNET.NET S.A. S</t>
  </si>
  <si>
    <t>ANDRES FELIPE CABRERA CRUZ</t>
  </si>
  <si>
    <t>Integrante 4</t>
  </si>
  <si>
    <t>RB COMUNICACIONES Y MANTENIMIENTOS S.A.S</t>
  </si>
  <si>
    <t>ELSA ISABEL BRITO CÓRDOBA</t>
  </si>
  <si>
    <t>No se evidencia reportes en el Boletín del Sector TIC o en HECaa del integrante RB COMUNICACIONES Y MANTENIMIENTOS S.A.S. 
Teniendo en cuenta que la Convocatoria se encuentra dirigida a los proveedores de redes y servicios de telecomunicaciones que brinden acceso a Internet fijo residencial minorista que tengan menos de treinta mil (30.000) usuarios reportados en el Sistema de Información Integral del Sector de TIC - Colombia TIC-, de acuerdo a lo establecido en los términos de referencia en su numeral 6. INVITACIÓN A PARTICIPAR EN LA CONVOCATORIA, es necesario que respecto de la totalidad de integrantes del proponente plural se acredite el cumplimiento de dicha condición. Por lo anterior, se le solicita acreditar que el operador RB COMUNICACIONES Y MANTENIMIENTOS S.A.S, como integrante de proponente plural cumple con dicha condición; lo anterior, mediante:
1. Soportes de reportes presentados en la plataforma HECaa o,  
2. Certificación indicando las razones por las cuales el integrante no registra información reportada, suscrita por el representante legal y Revisor Fiscal de la sociedad (si el participante de acuerdo con la Ley lo requiere), o por medio del documento que demuestre el requisito.</t>
  </si>
  <si>
    <t>No aportó anexo de Autorización de recolección, tratamiento y protección de datos.</t>
  </si>
  <si>
    <t>Información de archivo llamado REPORTE DE INFORMACIÓN AL SISTEMA DE INFORMACIÓN INTEGRAL DEL SECTOR TIC  - HECCA.pdf, contiene los anexos 2a y 2b, los cuales contrastados con el Boletín del trimestre 4 de 2023 y el reporte en HECAA evidencia las siguientes novedades:
- El miembro Conectech C3J S.A.S  reporta en el Anexo 2a  566 accesos y el boletin presenta 651 accesos.
- El miembro Starnet  NET S.A.S reporta en el Anexo 2a 2058 accesos y el boletin presenta 2122 accesos.
- El miembro Conexión ISP S.A.S  reporta en el anexo 2b 4261  accesos, que están reportados en HECAA con radicado V3462460446143711-0270235OK del 15/05/2024.
Para un total de accesos a Internet fijo de 7.034
El miembro RB Comunicaciones Y Mantenimientos S.A.S no acredita información en el Boletín de Colombia TIC para el trimestr 4 de 2023 y tampoco reportes en la plataforma HECAA de Accesos a Internet fijo.</t>
  </si>
  <si>
    <t>1. COVEÑA</t>
  </si>
  <si>
    <t>En Anexo 5- OFRECIMIENTO PRESENCIA EN LA REGIÓN DE INTERÉS CON ACCESOS A INTERNET FIJO, archivo 20.2.1. PRESENCIA EN LA REGIÓN DE INTERÉS CON ACCESOS A INTERNET FIJO.pdf.  El integrante STARNET.NET S.A.S,  reporta conexión 6 municipios, sin embargo, validando la información del boletín TIC del trimestre 4 de 2023, sólo se evidencia presencia en un municipio de la región que es Coveñas, no se registra información para los municipios: COLOSO, SANTIAGO DE TOLÚ, SAN JOSÉ DE TOLUVIEJO, PALMITO, SAN ONOFRE.</t>
  </si>
  <si>
    <t>Cheque01</t>
  </si>
  <si>
    <t>Chequeo2</t>
  </si>
  <si>
    <r>
      <rPr>
        <b/>
        <sz val="9"/>
        <color rgb="FF000000"/>
        <rFont val="Arial Narrow"/>
        <family val="2"/>
      </rPr>
      <t xml:space="preserve">Notas: 
</t>
    </r>
    <r>
      <rPr>
        <sz val="9"/>
        <color rgb="FF000000"/>
        <rFont val="Arial Narrow"/>
        <family val="2"/>
      </rPr>
      <t>El proponente que presente propuesta para más de una región y que resulte asignatario de recursos para una de ellas, no recibirá puntaje por este criterio para las siguientes evaluaciones de acuerdo a la nota 4 del numeral 20.2.4. de los términos de referencia.</t>
    </r>
  </si>
  <si>
    <r>
      <t xml:space="preserve">Luego de realizar la validación con el área de Cartera del Ministerio de TIC, para la fecha de presentación de propuestas 19/07/2024, se evidencia lo siguiente para el integrante </t>
    </r>
    <r>
      <rPr>
        <b/>
        <sz val="9"/>
        <color theme="1"/>
        <rFont val="Arial Narrow"/>
        <family val="2"/>
      </rPr>
      <t xml:space="preserve">RB COMUNICACIONES Y MANTENIMIENTOS S.A.S 
</t>
    </r>
    <r>
      <rPr>
        <sz val="9"/>
        <color theme="1"/>
        <rFont val="Arial Narrow"/>
        <family val="2"/>
      </rPr>
      <t>- No presenta autoliquidación para el primer, segundo , tercer y cuarto trimestre de 2023
- No presenta autoliquidación para el primer trimestre de 2024. 
- Adicional no ha pagado el valor el cuarto trimestre de 2022 por $190.000 de capital.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</si>
</sst>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quot;$&quot;* #,##0_);_(&quot;$&quot;* \(#,##0\);_(&quot;$&quot;* &quot;-&quot;??_);_(@_)"/>
    <numFmt numFmtId="166" formatCode="&quot;$&quot;\ #,##0"/>
    <numFmt numFmtId="167" formatCode="_(* #,##0.00_);_(* \(#,##0.00\);_(* &quot;-&quot;??_);_(@_)"/>
    <numFmt numFmtId="168"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Narrow"/>
      <family val="2"/>
    </font>
    <font>
      <sz val="10"/>
      <color theme="1"/>
      <name val="Arial Narrow"/>
      <family val="2"/>
    </font>
    <font>
      <b/>
      <sz val="9"/>
      <color theme="1"/>
      <name val="Arial Narrow"/>
      <family val="2"/>
    </font>
    <font>
      <sz val="8"/>
      <name val="Calibri"/>
      <family val="2"/>
      <scheme val="minor"/>
    </font>
    <font>
      <sz val="9"/>
      <color theme="1" tint="0.499984740745262"/>
      <name val="Arial Narrow"/>
      <family val="2"/>
    </font>
    <font>
      <b/>
      <sz val="9"/>
      <color theme="1" tint="0.499984740745262"/>
      <name val="Arial Narrow"/>
      <family val="2"/>
    </font>
    <font>
      <b/>
      <sz val="10"/>
      <color theme="1"/>
      <name val="Arial Narrow"/>
      <family val="2"/>
    </font>
    <font>
      <sz val="9"/>
      <name val="Arial Narrow"/>
      <family val="2"/>
    </font>
    <font>
      <b/>
      <sz val="9"/>
      <color theme="0" tint="-0.499984740745262"/>
      <name val="Arial Narrow"/>
      <family val="2"/>
    </font>
    <font>
      <b/>
      <sz val="9"/>
      <name val="Arial Narrow"/>
      <family val="2"/>
    </font>
    <font>
      <sz val="9"/>
      <color rgb="FF000000"/>
      <name val="Arial Narrow"/>
      <family val="2"/>
    </font>
    <font>
      <b/>
      <sz val="9"/>
      <color rgb="FF000000"/>
      <name val="Arial Narrow"/>
      <family val="2"/>
    </font>
    <font>
      <u/>
      <sz val="9"/>
      <color rgb="FF000000"/>
      <name val="Arial Narrow"/>
      <family val="2"/>
    </font>
    <font>
      <b/>
      <sz val="9"/>
      <color rgb="FF000000"/>
      <name val="Arial Narrow"/>
      <family val="2"/>
    </font>
  </fonts>
  <fills count="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cellStyleXfs>
  <cellXfs count="141">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1" xfId="0" applyBorder="1" applyAlignment="1">
      <alignment wrapText="1"/>
    </xf>
    <xf numFmtId="0" fontId="3" fillId="0" borderId="0" xfId="0" applyFont="1"/>
    <xf numFmtId="0" fontId="3" fillId="0" borderId="0" xfId="0" applyFont="1" applyAlignment="1">
      <alignment horizontal="center"/>
    </xf>
    <xf numFmtId="0" fontId="3" fillId="0" borderId="0" xfId="0" applyFont="1" applyAlignment="1">
      <alignment horizontal="right" vertical="center"/>
    </xf>
    <xf numFmtId="0" fontId="5" fillId="0" borderId="0" xfId="0" applyFont="1" applyAlignment="1">
      <alignment horizontal="center"/>
    </xf>
    <xf numFmtId="0" fontId="5" fillId="0" borderId="0" xfId="0" applyFont="1" applyAlignment="1">
      <alignment horizontal="left"/>
    </xf>
    <xf numFmtId="0" fontId="5"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3" fillId="0" borderId="1" xfId="0" applyFont="1" applyBorder="1" applyAlignment="1">
      <alignment vertical="center"/>
    </xf>
    <xf numFmtId="0" fontId="5" fillId="0" borderId="1" xfId="0" applyFont="1" applyBorder="1" applyAlignment="1">
      <alignment horizontal="center"/>
    </xf>
    <xf numFmtId="0" fontId="3" fillId="0" borderId="1" xfId="0" applyFont="1" applyBorder="1" applyAlignment="1">
      <alignment wrapText="1"/>
    </xf>
    <xf numFmtId="0" fontId="5" fillId="0" borderId="1" xfId="0" applyFont="1" applyBorder="1" applyAlignment="1">
      <alignment horizontal="left"/>
    </xf>
    <xf numFmtId="0" fontId="3" fillId="0" borderId="0" xfId="0" applyFont="1" applyAlignment="1">
      <alignment horizontal="left"/>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xf>
    <xf numFmtId="0" fontId="7" fillId="0" borderId="1" xfId="0" applyFont="1" applyBorder="1" applyAlignment="1">
      <alignment vertical="center" wrapText="1"/>
    </xf>
    <xf numFmtId="0" fontId="5" fillId="0" borderId="0" xfId="0" applyFont="1"/>
    <xf numFmtId="0" fontId="8" fillId="0" borderId="0" xfId="0" applyFont="1" applyAlignment="1">
      <alignment horizontal="center"/>
    </xf>
    <xf numFmtId="0" fontId="4" fillId="0" borderId="1" xfId="0" applyFont="1" applyBorder="1" applyAlignment="1">
      <alignment horizontal="left" vertical="center"/>
    </xf>
    <xf numFmtId="0" fontId="9" fillId="3" borderId="1" xfId="0" applyFont="1" applyFill="1" applyBorder="1" applyAlignment="1">
      <alignment horizontal="center" vertical="center"/>
    </xf>
    <xf numFmtId="0" fontId="4"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xf>
    <xf numFmtId="2" fontId="3" fillId="0" borderId="1" xfId="0" applyNumberFormat="1" applyFont="1" applyBorder="1" applyAlignment="1">
      <alignment horizontal="center" vertical="center"/>
    </xf>
    <xf numFmtId="2" fontId="5" fillId="3" borderId="1" xfId="0" applyNumberFormat="1" applyFont="1" applyFill="1" applyBorder="1" applyAlignment="1">
      <alignment horizontal="center"/>
    </xf>
    <xf numFmtId="9" fontId="5" fillId="3" borderId="1" xfId="1" applyFont="1" applyFill="1" applyBorder="1" applyAlignment="1"/>
    <xf numFmtId="0" fontId="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0" fillId="0" borderId="0" xfId="0" applyAlignment="1">
      <alignment wrapText="1"/>
    </xf>
    <xf numFmtId="9" fontId="5" fillId="3" borderId="1" xfId="1" applyFont="1" applyFill="1" applyBorder="1" applyAlignment="1">
      <alignment vertical="center"/>
    </xf>
    <xf numFmtId="166" fontId="3" fillId="0" borderId="1" xfId="0" applyNumberFormat="1" applyFont="1" applyBorder="1" applyAlignment="1">
      <alignment horizontal="center" vertical="center"/>
    </xf>
    <xf numFmtId="0" fontId="3" fillId="0" borderId="2" xfId="0" applyFont="1" applyBorder="1" applyAlignment="1">
      <alignment vertical="center"/>
    </xf>
    <xf numFmtId="9" fontId="5" fillId="3" borderId="3" xfId="1" applyFont="1" applyFill="1" applyBorder="1" applyAlignment="1">
      <alignment vertical="center"/>
    </xf>
    <xf numFmtId="2" fontId="5" fillId="3"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3" fontId="0" fillId="0" borderId="1" xfId="0" applyNumberFormat="1" applyBorder="1" applyAlignment="1">
      <alignment horizontal="center" vertical="center" wrapText="1"/>
    </xf>
    <xf numFmtId="165" fontId="0" fillId="0" borderId="1" xfId="2" applyNumberFormat="1" applyFont="1"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wrapText="1"/>
    </xf>
    <xf numFmtId="0" fontId="0" fillId="0" borderId="18" xfId="0" applyBorder="1" applyAlignment="1">
      <alignment wrapText="1"/>
    </xf>
    <xf numFmtId="0" fontId="0" fillId="0" borderId="9" xfId="0" applyBorder="1" applyAlignment="1">
      <alignment wrapText="1"/>
    </xf>
    <xf numFmtId="0" fontId="0" fillId="0" borderId="20" xfId="0" applyBorder="1" applyAlignment="1">
      <alignment wrapText="1"/>
    </xf>
    <xf numFmtId="0" fontId="0" fillId="0" borderId="8" xfId="0" applyBorder="1" applyAlignment="1">
      <alignment wrapText="1"/>
    </xf>
    <xf numFmtId="0" fontId="0" fillId="3" borderId="18" xfId="0" applyFill="1" applyBorder="1" applyAlignment="1">
      <alignment wrapText="1"/>
    </xf>
    <xf numFmtId="0" fontId="0" fillId="3" borderId="9" xfId="0" applyFill="1" applyBorder="1" applyAlignment="1">
      <alignment wrapText="1"/>
    </xf>
    <xf numFmtId="0" fontId="2" fillId="5" borderId="2"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0" fillId="0" borderId="17" xfId="0" applyBorder="1" applyAlignment="1">
      <alignment horizontal="center" wrapText="1"/>
    </xf>
    <xf numFmtId="0" fontId="0" fillId="0" borderId="7" xfId="0" applyBorder="1" applyAlignment="1">
      <alignment horizontal="center" wrapText="1"/>
    </xf>
    <xf numFmtId="0" fontId="5" fillId="2" borderId="1" xfId="0" applyFont="1" applyFill="1" applyBorder="1" applyAlignment="1">
      <alignment horizontal="center" vertical="center"/>
    </xf>
    <xf numFmtId="2" fontId="3" fillId="2" borderId="1" xfId="0" applyNumberFormat="1" applyFont="1" applyFill="1" applyBorder="1" applyAlignment="1">
      <alignment horizontal="center" vertical="center" wrapText="1"/>
    </xf>
    <xf numFmtId="0" fontId="3" fillId="0" borderId="0" xfId="0" applyFont="1" applyAlignment="1">
      <alignment horizontal="left" vertical="center"/>
    </xf>
    <xf numFmtId="0" fontId="0" fillId="0" borderId="1" xfId="0" applyBorder="1"/>
    <xf numFmtId="168" fontId="0" fillId="0" borderId="1" xfId="3" applyNumberFormat="1" applyFont="1" applyFill="1" applyBorder="1" applyAlignment="1"/>
    <xf numFmtId="3" fontId="0" fillId="0" borderId="1" xfId="0" applyNumberFormat="1" applyBorder="1"/>
    <xf numFmtId="0" fontId="3" fillId="0" borderId="1" xfId="0" applyFont="1" applyBorder="1" applyAlignment="1">
      <alignment horizontal="left" vertical="center"/>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9" fontId="3" fillId="0" borderId="1" xfId="0" applyNumberFormat="1" applyFont="1" applyBorder="1" applyAlignment="1">
      <alignment horizontal="center" vertical="center" wrapText="1"/>
    </xf>
    <xf numFmtId="2" fontId="0" fillId="0" borderId="1" xfId="0" applyNumberFormat="1" applyBorder="1" applyAlignment="1">
      <alignment wrapText="1"/>
    </xf>
    <xf numFmtId="0" fontId="3" fillId="6" borderId="1" xfId="0" applyFont="1" applyFill="1" applyBorder="1" applyAlignment="1">
      <alignment horizontal="center" vertical="center" wrapText="1"/>
    </xf>
    <xf numFmtId="0" fontId="3" fillId="6" borderId="1" xfId="0" applyFont="1" applyFill="1" applyBorder="1" applyAlignment="1">
      <alignment vertical="center" wrapText="1"/>
    </xf>
    <xf numFmtId="0" fontId="5" fillId="4" borderId="1" xfId="0" applyFont="1" applyFill="1" applyBorder="1" applyAlignment="1">
      <alignment horizontal="center" vertical="center" wrapText="1"/>
    </xf>
    <xf numFmtId="0" fontId="2" fillId="5" borderId="19" xfId="0" applyFont="1" applyFill="1" applyBorder="1" applyAlignment="1">
      <alignment horizontal="center" wrapText="1"/>
    </xf>
    <xf numFmtId="0" fontId="2" fillId="5" borderId="5" xfId="0" applyFont="1" applyFill="1" applyBorder="1" applyAlignment="1">
      <alignment horizontal="center" wrapText="1"/>
    </xf>
    <xf numFmtId="0" fontId="2" fillId="5" borderId="6" xfId="0" applyFont="1" applyFill="1" applyBorder="1" applyAlignment="1">
      <alignment horizontal="center" wrapText="1"/>
    </xf>
    <xf numFmtId="0" fontId="2" fillId="5" borderId="21" xfId="0" applyFont="1" applyFill="1" applyBorder="1" applyAlignment="1">
      <alignment horizontal="center" wrapText="1"/>
    </xf>
    <xf numFmtId="0" fontId="2" fillId="5" borderId="22" xfId="0" applyFont="1" applyFill="1" applyBorder="1" applyAlignment="1">
      <alignment horizontal="center" wrapText="1"/>
    </xf>
    <xf numFmtId="0" fontId="2" fillId="5" borderId="23" xfId="0" applyFont="1" applyFill="1" applyBorder="1" applyAlignment="1">
      <alignment horizontal="center" wrapText="1"/>
    </xf>
    <xf numFmtId="0" fontId="2" fillId="5" borderId="13"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1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5" fillId="3" borderId="1" xfId="0" applyFont="1" applyFill="1" applyBorder="1" applyAlignment="1">
      <alignment horizont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0" fontId="5" fillId="3" borderId="1" xfId="0" applyFont="1" applyFill="1" applyBorder="1" applyAlignment="1">
      <alignment horizontal="center" vertical="center" wrapText="1"/>
    </xf>
    <xf numFmtId="9" fontId="5" fillId="3" borderId="1" xfId="1" applyFont="1" applyFill="1" applyBorder="1" applyAlignment="1">
      <alignment horizont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1"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0" fillId="0" borderId="1" xfId="0" applyFont="1" applyBorder="1" applyAlignment="1">
      <alignment horizontal="center" vertical="center"/>
    </xf>
    <xf numFmtId="0" fontId="3" fillId="0" borderId="1" xfId="0" applyFont="1" applyBorder="1" applyAlignment="1">
      <alignment horizontal="center" vertical="center" wrapText="1"/>
    </xf>
    <xf numFmtId="0" fontId="12" fillId="2" borderId="1" xfId="0" applyFont="1" applyFill="1" applyBorder="1" applyAlignment="1">
      <alignment horizontal="center"/>
    </xf>
    <xf numFmtId="0" fontId="9" fillId="3" borderId="3" xfId="0" applyFont="1" applyFill="1" applyBorder="1" applyAlignment="1">
      <alignment horizontal="center" vertical="center"/>
    </xf>
    <xf numFmtId="0" fontId="9" fillId="3" borderId="2" xfId="0" applyFont="1" applyFill="1" applyBorder="1" applyAlignment="1">
      <alignment horizontal="center" vertic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2" xfId="0" applyFont="1" applyFill="1" applyBorder="1" applyAlignment="1">
      <alignment horizontal="center"/>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9" fontId="5" fillId="3" borderId="3" xfId="1" applyFont="1" applyFill="1" applyBorder="1" applyAlignment="1">
      <alignment horizontal="center" vertical="center"/>
    </xf>
    <xf numFmtId="9" fontId="5" fillId="3" borderId="2" xfId="1" applyFont="1" applyFill="1" applyBorder="1" applyAlignment="1">
      <alignment horizontal="center" vertical="center"/>
    </xf>
    <xf numFmtId="9" fontId="5" fillId="3" borderId="1" xfId="1" applyFont="1" applyFill="1" applyBorder="1" applyAlignment="1">
      <alignment horizontal="center" vertical="center"/>
    </xf>
    <xf numFmtId="0" fontId="3" fillId="0" borderId="1" xfId="0" applyFont="1" applyBorder="1" applyAlignment="1">
      <alignment horizontal="lef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xf>
    <xf numFmtId="0" fontId="3" fillId="0" borderId="1" xfId="0" applyFont="1" applyBorder="1" applyAlignment="1">
      <alignment horizontal="left" vertical="center" wrapText="1"/>
    </xf>
    <xf numFmtId="0" fontId="3" fillId="0" borderId="11" xfId="0" applyFont="1" applyBorder="1" applyAlignment="1">
      <alignment horizontal="center" vertical="center" wrapText="1"/>
    </xf>
    <xf numFmtId="0" fontId="16" fillId="2" borderId="1" xfId="0" applyFont="1" applyFill="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5" fillId="6" borderId="1" xfId="0" applyFont="1" applyFill="1" applyBorder="1" applyAlignment="1">
      <alignment horizontal="center" vertical="center" wrapText="1"/>
    </xf>
  </cellXfs>
  <cellStyles count="4">
    <cellStyle name="Millares 2" xfId="3" xr:uid="{6E1B9F1D-8410-43D8-8320-F856158D84D8}"/>
    <cellStyle name="Moneda" xfId="2" builtinId="4"/>
    <cellStyle name="Normal" xfId="0" builtinId="0"/>
    <cellStyle name="Porcentaje" xfId="1"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1CAEB5-97AC-4CF5-AD39-C829480C5A89}" name="Table1" displayName="Table1" ref="A1:B3" totalsRowShown="0" headerRowDxfId="7" dataDxfId="6">
  <autoFilter ref="A1:B3" xr:uid="{241CAEB5-97AC-4CF5-AD39-C829480C5A89}"/>
  <tableColumns count="2">
    <tableColumn id="1" xr3:uid="{0D2D4B8C-ED68-4365-B370-CFB796D63A4C}" name="Cheque01" dataDxfId="5"/>
    <tableColumn id="2" xr3:uid="{CBA7F6B9-7390-4959-A83F-55D68B9976F4}" name="Chequeo2" dataDxfId="4"/>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1E97F-993B-4F92-84C3-B2DBC70115F1}">
  <dimension ref="A1:K37"/>
  <sheetViews>
    <sheetView workbookViewId="0">
      <selection activeCell="A3" sqref="A3"/>
    </sheetView>
  </sheetViews>
  <sheetFormatPr baseColWidth="10" defaultColWidth="17.140625" defaultRowHeight="15" x14ac:dyDescent="0.25"/>
  <cols>
    <col min="1" max="1" width="17.140625" style="34"/>
    <col min="2" max="2" width="53.140625" style="34" customWidth="1"/>
    <col min="3" max="3" width="23.7109375" style="34" bestFit="1" customWidth="1"/>
    <col min="4" max="16384" width="17.140625" style="34"/>
  </cols>
  <sheetData>
    <row r="1" spans="1:8" ht="27.75" customHeight="1" x14ac:dyDescent="0.25">
      <c r="A1" s="75" t="s">
        <v>0</v>
      </c>
      <c r="B1" s="75"/>
      <c r="C1" s="75"/>
      <c r="D1" s="75"/>
      <c r="E1" s="75"/>
      <c r="F1" s="75"/>
      <c r="G1" s="75"/>
      <c r="H1" s="75"/>
    </row>
    <row r="3" spans="1:8" ht="45" x14ac:dyDescent="0.25">
      <c r="A3" s="42" t="s">
        <v>1</v>
      </c>
      <c r="B3" s="43">
        <v>32</v>
      </c>
      <c r="D3" s="42" t="s">
        <v>2</v>
      </c>
      <c r="E3" s="43">
        <f>+SUM(D8:D22)</f>
        <v>2621</v>
      </c>
    </row>
    <row r="4" spans="1:8" ht="9.75" customHeight="1" x14ac:dyDescent="0.25"/>
    <row r="5" spans="1:8" ht="45" x14ac:dyDescent="0.25">
      <c r="A5" s="42" t="s">
        <v>3</v>
      </c>
      <c r="B5" s="44">
        <v>1331866392</v>
      </c>
      <c r="D5" s="42" t="s">
        <v>4</v>
      </c>
      <c r="E5" s="43">
        <f>+COUNTA(B8:B22)</f>
        <v>9</v>
      </c>
    </row>
    <row r="7" spans="1:8" s="2" customFormat="1" ht="45" x14ac:dyDescent="0.25">
      <c r="A7" s="42" t="s">
        <v>5</v>
      </c>
      <c r="B7" s="42" t="s">
        <v>6</v>
      </c>
      <c r="C7" s="42" t="s">
        <v>7</v>
      </c>
      <c r="D7" s="42" t="s">
        <v>8</v>
      </c>
    </row>
    <row r="8" spans="1:8" x14ac:dyDescent="0.25">
      <c r="A8" s="45">
        <v>1</v>
      </c>
      <c r="B8" s="60" t="s">
        <v>9</v>
      </c>
      <c r="C8" s="61" t="s">
        <v>10</v>
      </c>
      <c r="D8" s="62">
        <v>61</v>
      </c>
    </row>
    <row r="9" spans="1:8" x14ac:dyDescent="0.25">
      <c r="A9" s="45">
        <v>2</v>
      </c>
      <c r="B9" s="60" t="s">
        <v>9</v>
      </c>
      <c r="C9" s="61" t="s">
        <v>11</v>
      </c>
      <c r="D9" s="62">
        <v>119</v>
      </c>
    </row>
    <row r="10" spans="1:8" x14ac:dyDescent="0.25">
      <c r="A10" s="45">
        <v>3</v>
      </c>
      <c r="B10" s="60" t="s">
        <v>9</v>
      </c>
      <c r="C10" s="61" t="s">
        <v>12</v>
      </c>
      <c r="D10" s="62">
        <v>270</v>
      </c>
    </row>
    <row r="11" spans="1:8" x14ac:dyDescent="0.25">
      <c r="A11" s="45">
        <v>4</v>
      </c>
      <c r="B11" s="60" t="s">
        <v>9</v>
      </c>
      <c r="C11" s="61" t="s">
        <v>13</v>
      </c>
      <c r="D11" s="62">
        <v>209</v>
      </c>
    </row>
    <row r="12" spans="1:8" x14ac:dyDescent="0.25">
      <c r="A12" s="45">
        <v>5</v>
      </c>
      <c r="B12" s="60" t="s">
        <v>9</v>
      </c>
      <c r="C12" s="61" t="s">
        <v>14</v>
      </c>
      <c r="D12" s="62">
        <v>304</v>
      </c>
    </row>
    <row r="13" spans="1:8" x14ac:dyDescent="0.25">
      <c r="A13" s="45">
        <v>6</v>
      </c>
      <c r="B13" s="60" t="s">
        <v>9</v>
      </c>
      <c r="C13" s="61" t="s">
        <v>15</v>
      </c>
      <c r="D13" s="62">
        <v>207</v>
      </c>
    </row>
    <row r="14" spans="1:8" x14ac:dyDescent="0.25">
      <c r="A14" s="45">
        <v>7</v>
      </c>
      <c r="B14" s="60" t="s">
        <v>9</v>
      </c>
      <c r="C14" s="61" t="s">
        <v>16</v>
      </c>
      <c r="D14" s="62">
        <v>295</v>
      </c>
    </row>
    <row r="15" spans="1:8" x14ac:dyDescent="0.25">
      <c r="A15" s="45">
        <v>8</v>
      </c>
      <c r="B15" s="60" t="s">
        <v>9</v>
      </c>
      <c r="C15" s="61" t="s">
        <v>17</v>
      </c>
      <c r="D15" s="62">
        <v>717</v>
      </c>
    </row>
    <row r="16" spans="1:8" x14ac:dyDescent="0.25">
      <c r="A16" s="45">
        <v>9</v>
      </c>
      <c r="B16" s="60" t="s">
        <v>9</v>
      </c>
      <c r="C16" s="61" t="s">
        <v>18</v>
      </c>
      <c r="D16" s="62">
        <v>439</v>
      </c>
    </row>
    <row r="17" spans="1:11" x14ac:dyDescent="0.25">
      <c r="A17" s="45">
        <v>10</v>
      </c>
      <c r="B17" s="3"/>
      <c r="C17" s="3"/>
      <c r="D17" s="3"/>
    </row>
    <row r="18" spans="1:11" x14ac:dyDescent="0.25">
      <c r="A18" s="45">
        <v>11</v>
      </c>
      <c r="B18" s="3"/>
      <c r="C18" s="3"/>
      <c r="D18" s="3"/>
    </row>
    <row r="19" spans="1:11" x14ac:dyDescent="0.25">
      <c r="A19" s="45">
        <v>12</v>
      </c>
      <c r="B19" s="3"/>
      <c r="C19" s="3"/>
      <c r="D19" s="3"/>
    </row>
    <row r="20" spans="1:11" x14ac:dyDescent="0.25">
      <c r="A20" s="45">
        <v>13</v>
      </c>
      <c r="B20" s="3"/>
      <c r="C20" s="3"/>
      <c r="D20" s="3"/>
    </row>
    <row r="21" spans="1:11" x14ac:dyDescent="0.25">
      <c r="A21" s="45">
        <v>14</v>
      </c>
      <c r="B21" s="3"/>
      <c r="C21" s="3"/>
      <c r="D21" s="3"/>
    </row>
    <row r="22" spans="1:11" x14ac:dyDescent="0.25">
      <c r="A22" s="45">
        <v>15</v>
      </c>
      <c r="B22" s="3"/>
      <c r="C22" s="3"/>
      <c r="D22" s="3"/>
    </row>
    <row r="23" spans="1:11" ht="15.75" thickBot="1" x14ac:dyDescent="0.3"/>
    <row r="24" spans="1:11" ht="15.75" thickBot="1" x14ac:dyDescent="0.3">
      <c r="A24" s="79" t="s">
        <v>19</v>
      </c>
      <c r="B24" s="80"/>
      <c r="C24" s="80"/>
      <c r="D24" s="80"/>
      <c r="E24" s="80"/>
      <c r="F24" s="80"/>
      <c r="G24" s="80"/>
      <c r="H24" s="80"/>
      <c r="I24" s="80"/>
      <c r="J24" s="80"/>
      <c r="K24" s="81"/>
    </row>
    <row r="25" spans="1:11" x14ac:dyDescent="0.25">
      <c r="A25" s="82" t="s">
        <v>20</v>
      </c>
      <c r="B25" s="84" t="s">
        <v>21</v>
      </c>
      <c r="C25" s="76" t="s">
        <v>22</v>
      </c>
      <c r="D25" s="77"/>
      <c r="E25" s="77"/>
      <c r="F25" s="78"/>
      <c r="G25" s="76" t="s">
        <v>23</v>
      </c>
      <c r="H25" s="77"/>
      <c r="I25" s="77"/>
      <c r="J25" s="77"/>
      <c r="K25" s="78"/>
    </row>
    <row r="26" spans="1:11" s="2" customFormat="1" ht="60" x14ac:dyDescent="0.25">
      <c r="A26" s="83"/>
      <c r="B26" s="85"/>
      <c r="C26" s="53" t="s">
        <v>24</v>
      </c>
      <c r="D26" s="42" t="s">
        <v>25</v>
      </c>
      <c r="E26" s="42" t="s">
        <v>26</v>
      </c>
      <c r="F26" s="54" t="s">
        <v>27</v>
      </c>
      <c r="G26" s="53" t="s">
        <v>28</v>
      </c>
      <c r="H26" s="42" t="s">
        <v>29</v>
      </c>
      <c r="I26" s="42" t="s">
        <v>30</v>
      </c>
      <c r="J26" s="42" t="s">
        <v>31</v>
      </c>
      <c r="K26" s="54" t="s">
        <v>32</v>
      </c>
    </row>
    <row r="27" spans="1:11" x14ac:dyDescent="0.25">
      <c r="A27" s="55">
        <v>1</v>
      </c>
      <c r="B27" s="47" t="str">
        <f>'CONEXIÓN DIGITAL'!B3</f>
        <v>CONEXIÓN DIGITAL EXPRESS SAS</v>
      </c>
      <c r="C27" s="46" t="str">
        <f>'CONEXIÓN DIGITAL'!B15</f>
        <v>NO CUMPLE</v>
      </c>
      <c r="D27" s="3" t="str">
        <f>'CONEXIÓN DIGITAL'!B16</f>
        <v>NO CUMPLE</v>
      </c>
      <c r="E27" s="3" t="str">
        <f>'CONEXIÓN DIGITAL'!B17</f>
        <v>NO CUMPLE</v>
      </c>
      <c r="F27" s="51" t="str">
        <f>'CONEXIÓN DIGITAL'!B18</f>
        <v>NO HABILITADO</v>
      </c>
      <c r="G27" s="46">
        <f>'CONEXIÓN DIGITAL'!G49</f>
        <v>15</v>
      </c>
      <c r="H27" s="72">
        <f>'CONEXIÓN DIGITAL'!E60</f>
        <v>30</v>
      </c>
      <c r="I27" s="3"/>
      <c r="J27" s="72">
        <f>'CONEXIÓN DIGITAL'!E68</f>
        <v>10</v>
      </c>
      <c r="K27" s="51">
        <f>SUM(G27:J28)</f>
        <v>100</v>
      </c>
    </row>
    <row r="28" spans="1:11" x14ac:dyDescent="0.25">
      <c r="A28" s="55">
        <v>2</v>
      </c>
      <c r="B28" s="47" t="str">
        <f>'UT CONECTANDO REGIONES SRCC'!B3</f>
        <v>UNIÓN TEMPORAL CONECTANDO REGIONES SRCC</v>
      </c>
      <c r="C28" s="46" t="str">
        <f>'UT CONECTANDO REGIONES SRCC'!B15</f>
        <v>NO CUMPLE</v>
      </c>
      <c r="D28" s="3" t="str">
        <f>'UT CONECTANDO REGIONES SRCC'!B16</f>
        <v>NO CUMPLE</v>
      </c>
      <c r="E28" s="3" t="str">
        <f>'UT CONECTANDO REGIONES SRCC'!B17</f>
        <v>NO CUMPLE</v>
      </c>
      <c r="F28" s="51" t="str">
        <f>'UT CONECTANDO REGIONES SRCC'!B18</f>
        <v>NO HABILITADO</v>
      </c>
      <c r="G28" s="46">
        <f>'UT CONECTANDO REGIONES SRCC'!G50</f>
        <v>5</v>
      </c>
      <c r="H28" s="72">
        <f>'UT CONECTANDO REGIONES SRCC'!E61</f>
        <v>30</v>
      </c>
      <c r="I28" s="3"/>
      <c r="J28" s="72">
        <f>'UT CONECTANDO REGIONES SRCC'!E69</f>
        <v>10</v>
      </c>
      <c r="K28" s="51">
        <f>SUM(G28:J29)</f>
        <v>45</v>
      </c>
    </row>
    <row r="29" spans="1:11" x14ac:dyDescent="0.25">
      <c r="A29" s="55">
        <v>3</v>
      </c>
      <c r="B29" s="47"/>
      <c r="C29" s="46"/>
      <c r="D29" s="3"/>
      <c r="E29" s="3"/>
      <c r="F29" s="51"/>
      <c r="G29" s="46"/>
      <c r="H29" s="3"/>
      <c r="I29" s="3"/>
      <c r="J29" s="3"/>
      <c r="K29" s="51"/>
    </row>
    <row r="30" spans="1:11" x14ac:dyDescent="0.25">
      <c r="A30" s="55">
        <v>4</v>
      </c>
      <c r="B30" s="47"/>
      <c r="C30" s="46"/>
      <c r="D30" s="3"/>
      <c r="E30" s="3"/>
      <c r="F30" s="51"/>
      <c r="G30" s="46"/>
      <c r="H30" s="3"/>
      <c r="I30" s="3"/>
      <c r="J30" s="3"/>
      <c r="K30" s="51"/>
    </row>
    <row r="31" spans="1:11" x14ac:dyDescent="0.25">
      <c r="A31" s="55">
        <v>5</v>
      </c>
      <c r="B31" s="47"/>
      <c r="C31" s="46"/>
      <c r="D31" s="3"/>
      <c r="E31" s="3"/>
      <c r="F31" s="51"/>
      <c r="G31" s="46"/>
      <c r="H31" s="3"/>
      <c r="I31" s="3"/>
      <c r="J31" s="3"/>
      <c r="K31" s="51"/>
    </row>
    <row r="32" spans="1:11" x14ac:dyDescent="0.25">
      <c r="A32" s="55">
        <v>6</v>
      </c>
      <c r="B32" s="47"/>
      <c r="C32" s="46"/>
      <c r="D32" s="3"/>
      <c r="E32" s="3"/>
      <c r="F32" s="51"/>
      <c r="G32" s="46"/>
      <c r="H32" s="3"/>
      <c r="I32" s="3"/>
      <c r="J32" s="3"/>
      <c r="K32" s="51"/>
    </row>
    <row r="33" spans="1:11" x14ac:dyDescent="0.25">
      <c r="A33" s="55">
        <v>7</v>
      </c>
      <c r="B33" s="47"/>
      <c r="C33" s="46"/>
      <c r="D33" s="3"/>
      <c r="E33" s="3"/>
      <c r="F33" s="51"/>
      <c r="G33" s="46"/>
      <c r="H33" s="3"/>
      <c r="I33" s="3"/>
      <c r="J33" s="3"/>
      <c r="K33" s="51"/>
    </row>
    <row r="34" spans="1:11" x14ac:dyDescent="0.25">
      <c r="A34" s="55">
        <v>8</v>
      </c>
      <c r="B34" s="47"/>
      <c r="C34" s="46"/>
      <c r="D34" s="3"/>
      <c r="E34" s="3"/>
      <c r="F34" s="51"/>
      <c r="G34" s="46"/>
      <c r="H34" s="3"/>
      <c r="I34" s="3"/>
      <c r="J34" s="3"/>
      <c r="K34" s="51"/>
    </row>
    <row r="35" spans="1:11" x14ac:dyDescent="0.25">
      <c r="A35" s="55">
        <v>9</v>
      </c>
      <c r="B35" s="47"/>
      <c r="C35" s="46"/>
      <c r="D35" s="3"/>
      <c r="E35" s="3"/>
      <c r="F35" s="51"/>
      <c r="G35" s="46"/>
      <c r="H35" s="3"/>
      <c r="I35" s="3"/>
      <c r="J35" s="3"/>
      <c r="K35" s="51"/>
    </row>
    <row r="36" spans="1:11" x14ac:dyDescent="0.25">
      <c r="A36" s="55">
        <v>10</v>
      </c>
      <c r="B36" s="47"/>
      <c r="C36" s="46"/>
      <c r="D36" s="3"/>
      <c r="E36" s="3"/>
      <c r="F36" s="51"/>
      <c r="G36" s="46"/>
      <c r="H36" s="3"/>
      <c r="I36" s="3"/>
      <c r="J36" s="3"/>
      <c r="K36" s="51"/>
    </row>
    <row r="37" spans="1:11" ht="15.75" thickBot="1" x14ac:dyDescent="0.3">
      <c r="A37" s="56">
        <v>11</v>
      </c>
      <c r="B37" s="48"/>
      <c r="C37" s="49"/>
      <c r="D37" s="50"/>
      <c r="E37" s="50"/>
      <c r="F37" s="52"/>
      <c r="G37" s="49"/>
      <c r="H37" s="50"/>
      <c r="I37" s="50"/>
      <c r="J37" s="50"/>
      <c r="K37" s="52"/>
    </row>
  </sheetData>
  <mergeCells count="6">
    <mergeCell ref="A1:H1"/>
    <mergeCell ref="C25:F25"/>
    <mergeCell ref="G25:K25"/>
    <mergeCell ref="A24:K24"/>
    <mergeCell ref="A25:A26"/>
    <mergeCell ref="B25:B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56D7-8152-4CB5-B741-153DE9952EF1}">
  <sheetPr codeName="Sheet4"/>
  <dimension ref="A1:R69"/>
  <sheetViews>
    <sheetView showGridLines="0" topLeftCell="A42" zoomScaleNormal="100" zoomScaleSheetLayoutView="70" zoomScalePageLayoutView="85" workbookViewId="0">
      <selection activeCell="C33" sqref="C33:G33"/>
    </sheetView>
  </sheetViews>
  <sheetFormatPr baseColWidth="10" defaultColWidth="17.140625" defaultRowHeight="13.5" x14ac:dyDescent="0.25"/>
  <cols>
    <col min="1" max="1" width="21.42578125" style="4" customWidth="1"/>
    <col min="2" max="2" width="33.140625" style="4" customWidth="1"/>
    <col min="3" max="5" width="17.140625" style="4"/>
    <col min="6" max="7" width="17" style="4" customWidth="1"/>
    <col min="8" max="8" width="38.5703125" style="4" customWidth="1"/>
    <col min="9" max="16384" width="17.140625" style="4"/>
  </cols>
  <sheetData>
    <row r="1" spans="1:17" ht="31.5" customHeight="1" x14ac:dyDescent="0.25">
      <c r="A1" s="75" t="s">
        <v>0</v>
      </c>
      <c r="B1" s="110"/>
      <c r="C1" s="110"/>
      <c r="D1" s="110"/>
      <c r="E1" s="110"/>
      <c r="F1" s="110"/>
      <c r="G1" s="110"/>
      <c r="H1" s="110"/>
      <c r="O1" s="5"/>
      <c r="P1" s="5"/>
      <c r="Q1" s="5"/>
    </row>
    <row r="2" spans="1:17" ht="15" customHeight="1" x14ac:dyDescent="0.25">
      <c r="O2" s="5"/>
      <c r="P2" s="5"/>
      <c r="Q2" s="5"/>
    </row>
    <row r="3" spans="1:17" x14ac:dyDescent="0.25">
      <c r="A3" s="13" t="s">
        <v>33</v>
      </c>
      <c r="B3" s="116" t="s">
        <v>34</v>
      </c>
      <c r="C3" s="116"/>
      <c r="D3" s="116"/>
      <c r="E3" s="116"/>
      <c r="F3" s="21"/>
      <c r="G3" s="21"/>
      <c r="H3" s="21"/>
      <c r="I3" s="21"/>
      <c r="J3" s="21"/>
      <c r="K3" s="21"/>
      <c r="L3" s="21"/>
      <c r="M3" s="21"/>
      <c r="N3" s="21"/>
      <c r="O3" s="7"/>
      <c r="P3" s="7"/>
      <c r="Q3" s="7"/>
    </row>
    <row r="4" spans="1:17" ht="6.75" customHeight="1" x14ac:dyDescent="0.25">
      <c r="A4" s="7"/>
      <c r="B4" s="22"/>
      <c r="C4" s="22"/>
      <c r="D4" s="22"/>
      <c r="E4" s="22"/>
      <c r="F4" s="21"/>
      <c r="G4" s="21"/>
      <c r="H4" s="21"/>
      <c r="I4" s="21"/>
      <c r="J4" s="21"/>
      <c r="K4" s="21"/>
      <c r="L4" s="21"/>
      <c r="M4" s="21"/>
      <c r="N4" s="21"/>
      <c r="O4" s="7"/>
      <c r="P4" s="7"/>
      <c r="Q4" s="7"/>
    </row>
    <row r="5" spans="1:17" x14ac:dyDescent="0.25">
      <c r="A5" s="5"/>
      <c r="B5" s="5"/>
      <c r="C5" s="8"/>
      <c r="D5" s="8"/>
      <c r="E5" s="8"/>
      <c r="F5" s="8"/>
      <c r="G5" s="8"/>
      <c r="H5" s="8"/>
      <c r="I5" s="8"/>
      <c r="J5" s="8"/>
      <c r="K5" s="8"/>
      <c r="L5" s="8"/>
      <c r="M5" s="7"/>
      <c r="N5" s="7"/>
      <c r="O5" s="7"/>
      <c r="P5" s="7"/>
      <c r="Q5" s="7"/>
    </row>
    <row r="6" spans="1:17" s="7" customFormat="1" ht="46.5" customHeight="1" x14ac:dyDescent="0.25">
      <c r="A6" s="32" t="s">
        <v>35</v>
      </c>
      <c r="B6" s="32" t="s">
        <v>36</v>
      </c>
      <c r="C6" s="32" t="s">
        <v>37</v>
      </c>
      <c r="D6" s="32" t="s">
        <v>38</v>
      </c>
      <c r="E6" s="32" t="s">
        <v>39</v>
      </c>
      <c r="F6" s="32" t="s">
        <v>40</v>
      </c>
      <c r="G6" s="124" t="s">
        <v>41</v>
      </c>
      <c r="H6" s="125"/>
    </row>
    <row r="7" spans="1:17" ht="53.25" customHeight="1" x14ac:dyDescent="0.25">
      <c r="A7" s="12" t="s">
        <v>42</v>
      </c>
      <c r="B7" s="64" t="s">
        <v>34</v>
      </c>
      <c r="C7" s="65">
        <v>96002225</v>
      </c>
      <c r="D7" s="64" t="s">
        <v>43</v>
      </c>
      <c r="E7" s="66">
        <v>1</v>
      </c>
      <c r="F7" s="65" t="s">
        <v>44</v>
      </c>
      <c r="G7" s="122" t="s">
        <v>45</v>
      </c>
      <c r="H7" s="123"/>
      <c r="I7" s="8"/>
      <c r="J7" s="8"/>
      <c r="K7" s="8"/>
      <c r="L7" s="8"/>
      <c r="M7" s="7"/>
      <c r="N7" s="7"/>
      <c r="O7" s="7"/>
      <c r="P7" s="7"/>
      <c r="Q7" s="7"/>
    </row>
    <row r="8" spans="1:17" x14ac:dyDescent="0.25">
      <c r="A8" s="12"/>
      <c r="B8" s="20"/>
      <c r="C8" s="11"/>
      <c r="D8" s="11"/>
      <c r="E8" s="11"/>
      <c r="F8" s="11"/>
      <c r="G8" s="122"/>
      <c r="H8" s="123"/>
      <c r="I8" s="8"/>
      <c r="J8" s="8"/>
      <c r="K8" s="8"/>
      <c r="L8" s="8"/>
      <c r="M8" s="7"/>
      <c r="N8" s="7"/>
      <c r="O8" s="7"/>
      <c r="P8" s="7"/>
      <c r="Q8" s="7"/>
    </row>
    <row r="9" spans="1:17" x14ac:dyDescent="0.25">
      <c r="A9" s="12"/>
      <c r="B9" s="20"/>
      <c r="C9" s="11"/>
      <c r="D9" s="11"/>
      <c r="E9" s="11"/>
      <c r="F9" s="11"/>
      <c r="G9" s="122"/>
      <c r="H9" s="123"/>
      <c r="I9" s="8"/>
      <c r="J9" s="8"/>
      <c r="K9" s="8"/>
      <c r="L9" s="8"/>
      <c r="M9" s="7"/>
      <c r="N9" s="7"/>
      <c r="O9" s="7"/>
      <c r="P9" s="7"/>
      <c r="Q9" s="7"/>
    </row>
    <row r="10" spans="1:17" x14ac:dyDescent="0.25">
      <c r="A10" s="12"/>
      <c r="B10" s="20"/>
      <c r="C10" s="19"/>
      <c r="D10" s="15"/>
      <c r="E10" s="15"/>
      <c r="F10" s="15"/>
      <c r="G10" s="122"/>
      <c r="H10" s="123"/>
      <c r="I10" s="8"/>
      <c r="J10" s="8"/>
      <c r="K10" s="8"/>
      <c r="L10" s="8"/>
      <c r="M10" s="7"/>
      <c r="N10" s="7"/>
      <c r="O10" s="7"/>
      <c r="P10" s="7"/>
      <c r="Q10" s="7"/>
    </row>
    <row r="11" spans="1:17" x14ac:dyDescent="0.25">
      <c r="A11" s="12"/>
      <c r="B11" s="20"/>
      <c r="C11" s="19"/>
      <c r="D11" s="15"/>
      <c r="E11" s="15"/>
      <c r="F11" s="15"/>
      <c r="G11" s="122"/>
      <c r="H11" s="123"/>
      <c r="I11" s="8"/>
      <c r="J11" s="8"/>
      <c r="K11" s="8"/>
      <c r="L11" s="8"/>
      <c r="M11" s="7"/>
      <c r="N11" s="7"/>
      <c r="O11" s="7"/>
      <c r="P11" s="7"/>
      <c r="Q11" s="7"/>
    </row>
    <row r="12" spans="1:17" x14ac:dyDescent="0.25">
      <c r="A12" s="5"/>
      <c r="B12" s="5"/>
      <c r="C12" s="8"/>
      <c r="D12" s="8"/>
      <c r="E12" s="8"/>
      <c r="F12" s="8"/>
      <c r="G12" s="8"/>
      <c r="H12" s="8"/>
      <c r="I12" s="8"/>
      <c r="J12" s="8"/>
      <c r="K12" s="8"/>
      <c r="L12" s="8"/>
      <c r="M12" s="7"/>
      <c r="N12" s="7"/>
      <c r="O12" s="7"/>
      <c r="P12" s="7"/>
      <c r="Q12" s="7"/>
    </row>
    <row r="13" spans="1:17" x14ac:dyDescent="0.25">
      <c r="A13" s="117" t="s">
        <v>46</v>
      </c>
      <c r="B13" s="118"/>
      <c r="C13" s="8"/>
      <c r="D13" s="8"/>
      <c r="E13" s="8"/>
      <c r="F13" s="8"/>
      <c r="G13" s="8"/>
      <c r="H13" s="8"/>
      <c r="I13" s="8"/>
      <c r="J13" s="8"/>
      <c r="K13" s="8"/>
      <c r="L13" s="7"/>
      <c r="M13" s="7"/>
      <c r="N13" s="7"/>
      <c r="O13" s="7"/>
      <c r="P13" s="7"/>
    </row>
    <row r="14" spans="1:17" x14ac:dyDescent="0.25">
      <c r="A14" s="24" t="s">
        <v>47</v>
      </c>
      <c r="B14" s="24" t="s">
        <v>48</v>
      </c>
      <c r="C14" s="8"/>
      <c r="D14" s="8"/>
      <c r="E14" s="8"/>
      <c r="F14" s="8"/>
      <c r="G14" s="8"/>
      <c r="H14" s="8"/>
      <c r="I14" s="8"/>
      <c r="J14" s="8"/>
      <c r="K14" s="8"/>
      <c r="L14" s="7"/>
      <c r="M14" s="7"/>
      <c r="N14" s="7"/>
      <c r="O14" s="7"/>
      <c r="P14" s="7"/>
    </row>
    <row r="15" spans="1:17" x14ac:dyDescent="0.25">
      <c r="A15" s="23" t="s">
        <v>49</v>
      </c>
      <c r="B15" s="25" t="s">
        <v>50</v>
      </c>
      <c r="C15" s="8"/>
      <c r="D15" s="8"/>
      <c r="E15" s="8"/>
      <c r="F15" s="8"/>
      <c r="G15" s="8"/>
      <c r="H15" s="8"/>
      <c r="I15" s="8"/>
      <c r="J15" s="8"/>
      <c r="K15" s="8"/>
      <c r="L15" s="7"/>
      <c r="M15" s="7"/>
      <c r="N15" s="7"/>
      <c r="O15" s="7"/>
      <c r="P15" s="7"/>
    </row>
    <row r="16" spans="1:17" x14ac:dyDescent="0.25">
      <c r="A16" s="23" t="s">
        <v>51</v>
      </c>
      <c r="B16" s="25" t="str">
        <f>+C44</f>
        <v>NO CUMPLE</v>
      </c>
      <c r="C16" s="8"/>
      <c r="D16" s="8"/>
      <c r="E16" s="8"/>
      <c r="F16" s="8"/>
      <c r="G16" s="8"/>
      <c r="H16" s="8"/>
      <c r="I16" s="8"/>
      <c r="J16" s="8"/>
      <c r="K16" s="8"/>
      <c r="L16" s="7"/>
      <c r="M16" s="7"/>
      <c r="N16" s="7"/>
      <c r="O16" s="7"/>
      <c r="P16" s="7"/>
    </row>
    <row r="17" spans="1:17" x14ac:dyDescent="0.25">
      <c r="A17" s="23" t="s">
        <v>52</v>
      </c>
      <c r="B17" s="25" t="s">
        <v>50</v>
      </c>
      <c r="C17" s="8"/>
      <c r="D17" s="8"/>
      <c r="E17" s="8"/>
      <c r="F17" s="8"/>
      <c r="G17" s="8"/>
      <c r="H17" s="8"/>
      <c r="I17" s="8"/>
      <c r="J17" s="8"/>
      <c r="K17" s="8"/>
      <c r="L17" s="7"/>
      <c r="M17" s="7"/>
      <c r="N17" s="7"/>
      <c r="O17" s="7"/>
      <c r="P17" s="7"/>
    </row>
    <row r="18" spans="1:17" x14ac:dyDescent="0.25">
      <c r="A18" s="24" t="s">
        <v>27</v>
      </c>
      <c r="B18" s="24" t="str">
        <f>IF(AND(B15="CUMPLE",B16="CUMPLE",B17="CUMPLE"),"HABILITADO","NO HABILITADO")</f>
        <v>NO HABILITADO</v>
      </c>
      <c r="C18" s="8"/>
      <c r="D18" s="8"/>
      <c r="E18" s="8"/>
      <c r="F18" s="8"/>
      <c r="G18" s="8"/>
      <c r="H18" s="8"/>
      <c r="I18" s="8"/>
      <c r="J18" s="8"/>
      <c r="K18" s="8"/>
      <c r="L18" s="7"/>
      <c r="M18" s="7"/>
      <c r="N18" s="7"/>
      <c r="O18" s="7"/>
      <c r="P18" s="7"/>
    </row>
    <row r="19" spans="1:17" x14ac:dyDescent="0.25">
      <c r="A19" s="5"/>
      <c r="B19" s="5"/>
      <c r="C19" s="8"/>
      <c r="D19" s="8"/>
      <c r="E19" s="8"/>
      <c r="F19" s="8"/>
      <c r="G19" s="8"/>
      <c r="H19" s="8"/>
      <c r="I19" s="8"/>
      <c r="J19" s="8"/>
      <c r="K19" s="8"/>
      <c r="L19" s="8"/>
      <c r="M19" s="7"/>
      <c r="N19" s="7"/>
      <c r="O19" s="7"/>
      <c r="P19" s="7"/>
      <c r="Q19" s="7"/>
    </row>
    <row r="20" spans="1:17" x14ac:dyDescent="0.25">
      <c r="A20" s="119" t="s">
        <v>53</v>
      </c>
      <c r="B20" s="120"/>
      <c r="C20" s="120"/>
      <c r="D20" s="121"/>
      <c r="E20" s="8"/>
      <c r="F20" s="8"/>
      <c r="G20" s="8"/>
      <c r="H20" s="8"/>
      <c r="I20" s="8"/>
      <c r="J20" s="8"/>
      <c r="K20" s="8"/>
      <c r="L20" s="8"/>
      <c r="M20" s="7"/>
      <c r="N20" s="7"/>
      <c r="O20" s="7"/>
      <c r="P20" s="7"/>
      <c r="Q20" s="7"/>
    </row>
    <row r="21" spans="1:17" ht="25.5" x14ac:dyDescent="0.25">
      <c r="A21" s="89" t="s">
        <v>54</v>
      </c>
      <c r="B21" s="90"/>
      <c r="C21" s="24" t="s">
        <v>55</v>
      </c>
      <c r="D21" s="26" t="s">
        <v>56</v>
      </c>
      <c r="E21" s="8"/>
      <c r="F21" s="8"/>
      <c r="G21" s="8"/>
      <c r="H21" s="8"/>
      <c r="I21" s="8"/>
      <c r="J21" s="8"/>
      <c r="K21" s="8"/>
      <c r="L21" s="8"/>
      <c r="M21" s="7"/>
      <c r="N21" s="7"/>
      <c r="O21" s="7"/>
      <c r="P21" s="7"/>
      <c r="Q21" s="7"/>
    </row>
    <row r="22" spans="1:17" ht="27" x14ac:dyDescent="0.25">
      <c r="A22" s="9" t="s">
        <v>57</v>
      </c>
      <c r="B22" s="14" t="s">
        <v>58</v>
      </c>
      <c r="C22" s="28">
        <v>40</v>
      </c>
      <c r="D22" s="28" t="str">
        <f>+IF(B18="HABILITADO",G49,"N/A")</f>
        <v>N/A</v>
      </c>
      <c r="E22" s="8"/>
      <c r="F22" s="8"/>
      <c r="G22" s="8"/>
      <c r="H22" s="8"/>
      <c r="I22" s="8"/>
      <c r="J22" s="8"/>
      <c r="K22" s="8"/>
      <c r="L22" s="8"/>
      <c r="M22" s="7"/>
      <c r="N22" s="7"/>
      <c r="O22" s="7"/>
      <c r="P22" s="7"/>
      <c r="Q22" s="7"/>
    </row>
    <row r="23" spans="1:17" ht="27" x14ac:dyDescent="0.25">
      <c r="A23" s="9" t="s">
        <v>59</v>
      </c>
      <c r="B23" s="14" t="s">
        <v>60</v>
      </c>
      <c r="C23" s="28">
        <v>30</v>
      </c>
      <c r="D23" s="28" t="str">
        <f>+IF(B18="HABILITADO",MAX(E57:E60),"N/A")</f>
        <v>N/A</v>
      </c>
      <c r="E23" s="8"/>
      <c r="F23" s="8"/>
      <c r="G23" s="8"/>
      <c r="H23" s="8"/>
      <c r="I23" s="8"/>
      <c r="J23" s="8"/>
      <c r="K23" s="8"/>
      <c r="L23" s="8"/>
      <c r="M23" s="7"/>
      <c r="N23" s="7"/>
      <c r="O23" s="7"/>
      <c r="P23" s="7"/>
      <c r="Q23" s="7"/>
    </row>
    <row r="24" spans="1:17" ht="27" x14ac:dyDescent="0.25">
      <c r="A24" s="9" t="s">
        <v>61</v>
      </c>
      <c r="B24" s="14" t="s">
        <v>62</v>
      </c>
      <c r="C24" s="28">
        <v>20</v>
      </c>
      <c r="D24" s="28" t="str">
        <f>+IF(AND(B18="HABILITADO",E64="CUMPLE"),G64,"N/A")</f>
        <v>N/A</v>
      </c>
      <c r="E24" s="8"/>
      <c r="F24" s="8"/>
      <c r="G24" s="8"/>
      <c r="H24" s="8"/>
      <c r="I24" s="8"/>
      <c r="J24" s="8"/>
      <c r="K24" s="8"/>
      <c r="L24" s="8"/>
      <c r="M24" s="7"/>
      <c r="N24" s="7"/>
      <c r="O24" s="7"/>
      <c r="P24" s="7"/>
      <c r="Q24" s="7"/>
    </row>
    <row r="25" spans="1:17" ht="27" x14ac:dyDescent="0.25">
      <c r="A25" s="9" t="s">
        <v>63</v>
      </c>
      <c r="B25" s="14" t="s">
        <v>64</v>
      </c>
      <c r="C25" s="28">
        <v>10</v>
      </c>
      <c r="D25" s="28" t="str">
        <f>+IF(B18="HABILITADO",E68,"N/A")</f>
        <v>N/A</v>
      </c>
      <c r="E25" s="8"/>
      <c r="F25" s="8"/>
      <c r="G25" s="8"/>
      <c r="H25" s="8"/>
      <c r="I25" s="8"/>
      <c r="J25" s="8"/>
      <c r="K25" s="8"/>
      <c r="L25" s="8"/>
      <c r="M25" s="7"/>
      <c r="N25" s="7"/>
      <c r="O25" s="7"/>
      <c r="P25" s="7"/>
      <c r="Q25" s="7"/>
    </row>
    <row r="26" spans="1:17" x14ac:dyDescent="0.25">
      <c r="A26" s="119" t="s">
        <v>65</v>
      </c>
      <c r="B26" s="121"/>
      <c r="C26" s="29">
        <v>100</v>
      </c>
      <c r="D26" s="39">
        <f>SUM(D22:D25)</f>
        <v>0</v>
      </c>
      <c r="E26" s="8"/>
      <c r="F26" s="8"/>
      <c r="G26" s="8"/>
      <c r="H26" s="8"/>
      <c r="I26" s="8"/>
      <c r="J26" s="8"/>
      <c r="K26" s="8"/>
      <c r="L26" s="8"/>
      <c r="M26" s="7"/>
      <c r="N26" s="7"/>
      <c r="O26" s="7"/>
      <c r="P26" s="7"/>
      <c r="Q26" s="7"/>
    </row>
    <row r="27" spans="1:17" x14ac:dyDescent="0.25">
      <c r="A27" s="5"/>
      <c r="B27" s="5"/>
      <c r="C27" s="8"/>
      <c r="D27" s="8"/>
      <c r="E27" s="8"/>
      <c r="F27" s="8"/>
      <c r="G27" s="8"/>
      <c r="H27" s="8"/>
      <c r="I27" s="8"/>
      <c r="J27" s="8"/>
      <c r="K27" s="8"/>
      <c r="L27" s="8"/>
      <c r="M27" s="7"/>
      <c r="N27" s="7"/>
      <c r="O27" s="7"/>
      <c r="P27" s="7"/>
      <c r="Q27" s="7"/>
    </row>
    <row r="28" spans="1:17" x14ac:dyDescent="0.25">
      <c r="A28" s="8"/>
      <c r="B28" s="16"/>
      <c r="C28" s="94" t="s">
        <v>66</v>
      </c>
      <c r="D28" s="94"/>
      <c r="E28" s="94"/>
      <c r="F28" s="94"/>
      <c r="G28" s="94"/>
      <c r="H28" s="16"/>
      <c r="I28" s="16"/>
      <c r="J28" s="16"/>
      <c r="K28" s="16"/>
      <c r="L28" s="16"/>
      <c r="M28" s="16"/>
      <c r="N28" s="6"/>
      <c r="O28" s="6"/>
      <c r="P28" s="6"/>
      <c r="Q28" s="6"/>
    </row>
    <row r="29" spans="1:17" x14ac:dyDescent="0.25">
      <c r="A29" s="94" t="s">
        <v>67</v>
      </c>
      <c r="B29" s="94"/>
      <c r="C29" s="27" t="s">
        <v>68</v>
      </c>
      <c r="D29" s="27" t="s">
        <v>69</v>
      </c>
      <c r="E29" s="27" t="s">
        <v>70</v>
      </c>
      <c r="F29" s="27" t="s">
        <v>71</v>
      </c>
      <c r="G29" s="27" t="s">
        <v>72</v>
      </c>
      <c r="H29" s="30" t="s">
        <v>41</v>
      </c>
    </row>
    <row r="30" spans="1:17" x14ac:dyDescent="0.25">
      <c r="A30" s="9" t="s">
        <v>73</v>
      </c>
      <c r="B30" s="10" t="s">
        <v>74</v>
      </c>
      <c r="C30" s="31" t="s">
        <v>75</v>
      </c>
      <c r="D30" s="31"/>
      <c r="E30" s="31"/>
      <c r="F30" s="31"/>
      <c r="G30" s="31"/>
      <c r="H30" s="10"/>
    </row>
    <row r="31" spans="1:17" ht="40.5" x14ac:dyDescent="0.25">
      <c r="A31" s="9" t="s">
        <v>76</v>
      </c>
      <c r="B31" s="10" t="s">
        <v>77</v>
      </c>
      <c r="C31" s="31" t="s">
        <v>50</v>
      </c>
      <c r="D31" s="31"/>
      <c r="E31" s="31"/>
      <c r="F31" s="31"/>
      <c r="G31" s="31"/>
      <c r="H31" s="10" t="s">
        <v>78</v>
      </c>
    </row>
    <row r="32" spans="1:17" ht="94.5" x14ac:dyDescent="0.25">
      <c r="A32" s="9" t="s">
        <v>79</v>
      </c>
      <c r="B32" s="10" t="s">
        <v>80</v>
      </c>
      <c r="C32" s="31" t="s">
        <v>75</v>
      </c>
      <c r="D32" s="31"/>
      <c r="E32" s="31"/>
      <c r="F32" s="31"/>
      <c r="G32" s="31"/>
      <c r="H32" s="10"/>
    </row>
    <row r="33" spans="1:18" x14ac:dyDescent="0.25">
      <c r="A33" s="9"/>
      <c r="B33" s="10" t="s">
        <v>81</v>
      </c>
      <c r="C33" s="91" t="str">
        <f>+IF(AND(E37="CUMPLE",E39="CUMPLE",E40="CUMPLE",E41="CUMPLE"),"CUMPLE","NO CUMPLE")</f>
        <v>NO CUMPLE</v>
      </c>
      <c r="D33" s="92"/>
      <c r="E33" s="92"/>
      <c r="F33" s="92"/>
      <c r="G33" s="93"/>
      <c r="H33" s="10"/>
    </row>
    <row r="34" spans="1:18" ht="27" x14ac:dyDescent="0.25">
      <c r="A34" s="9">
        <v>14</v>
      </c>
      <c r="B34" s="10" t="s">
        <v>82</v>
      </c>
      <c r="C34" s="91" t="s">
        <v>75</v>
      </c>
      <c r="D34" s="92"/>
      <c r="E34" s="92"/>
      <c r="F34" s="92"/>
      <c r="G34" s="93"/>
      <c r="H34" s="10"/>
    </row>
    <row r="35" spans="1:18" x14ac:dyDescent="0.25">
      <c r="A35" s="8"/>
      <c r="B35" s="16"/>
      <c r="C35" s="16"/>
      <c r="D35" s="16"/>
      <c r="E35" s="16"/>
      <c r="F35" s="16"/>
      <c r="G35" s="16"/>
      <c r="H35" s="16"/>
      <c r="I35" s="16"/>
      <c r="J35" s="16"/>
      <c r="K35" s="16"/>
      <c r="L35" s="16"/>
      <c r="M35" s="16"/>
      <c r="N35" s="6"/>
      <c r="O35" s="6"/>
      <c r="P35" s="6"/>
      <c r="Q35" s="6"/>
    </row>
    <row r="36" spans="1:18" s="17" customFormat="1" ht="27" customHeight="1" x14ac:dyDescent="0.25">
      <c r="A36" s="98" t="s">
        <v>83</v>
      </c>
      <c r="B36" s="98"/>
      <c r="C36" s="98" t="s">
        <v>84</v>
      </c>
      <c r="D36" s="98"/>
      <c r="E36" s="98"/>
      <c r="F36" s="99" t="s">
        <v>41</v>
      </c>
      <c r="G36" s="99"/>
      <c r="H36" s="99"/>
      <c r="I36" s="59"/>
      <c r="J36" s="59"/>
      <c r="K36" s="59"/>
      <c r="L36" s="59"/>
      <c r="M36" s="59"/>
      <c r="N36" s="59"/>
      <c r="O36" s="6"/>
      <c r="P36" s="6"/>
      <c r="Q36" s="6"/>
      <c r="R36" s="6"/>
    </row>
    <row r="37" spans="1:18" s="17" customFormat="1" ht="67.5" customHeight="1" x14ac:dyDescent="0.25">
      <c r="A37" s="10" t="s">
        <v>85</v>
      </c>
      <c r="B37" s="67" t="s">
        <v>86</v>
      </c>
      <c r="C37" s="115" t="s">
        <v>87</v>
      </c>
      <c r="D37" s="115" t="str">
        <f>+IF(B37&lt;='Resumen región 32'!E3,IF(B38/B37&gt;=0.2,"CUMPLE CONDICIÓN DEL 20%","NO CUMPLE CONDICIÓN DEL 20%"),"NO CUMPLE, LA PROPUESTA SUPERA LOS ACCESOS PERMITIDOS PARA LA REGIÓN")</f>
        <v>NO CUMPLE, LA PROPUESTA SUPERA LOS ACCESOS PERMITIDOS PARA LA REGIÓN</v>
      </c>
      <c r="E37" s="100" t="str">
        <f>+IF(AND(C37="CUMPLE, LOS ACCESOS MÁXIMOS PERMITIDOS PARA LA REGIÓN",D37="CUMPLE CONDICIÓN DEL 20%"),"CUMPLE","NO CUMPLE")</f>
        <v>NO CUMPLE</v>
      </c>
      <c r="F37" s="102" t="s">
        <v>88</v>
      </c>
      <c r="G37" s="103"/>
      <c r="H37" s="104"/>
      <c r="I37" s="59"/>
      <c r="J37" s="59"/>
      <c r="K37" s="59"/>
      <c r="L37" s="59"/>
      <c r="M37" s="59"/>
      <c r="N37" s="59"/>
      <c r="O37" s="6"/>
      <c r="P37" s="6"/>
      <c r="Q37" s="6"/>
      <c r="R37" s="6"/>
    </row>
    <row r="38" spans="1:18" s="17" customFormat="1" ht="54" x14ac:dyDescent="0.25">
      <c r="A38" s="31" t="s">
        <v>89</v>
      </c>
      <c r="B38" s="67">
        <v>14890</v>
      </c>
      <c r="C38" s="115"/>
      <c r="D38" s="115"/>
      <c r="E38" s="101"/>
      <c r="F38" s="105"/>
      <c r="G38" s="106"/>
      <c r="H38" s="107"/>
      <c r="I38" s="59"/>
      <c r="J38" s="59"/>
      <c r="K38" s="59"/>
      <c r="L38" s="59"/>
      <c r="M38" s="59"/>
      <c r="N38" s="59"/>
      <c r="O38" s="6"/>
      <c r="P38" s="6"/>
      <c r="Q38" s="6"/>
      <c r="R38" s="6"/>
    </row>
    <row r="39" spans="1:18" s="17" customFormat="1" ht="15" customHeight="1" x14ac:dyDescent="0.25">
      <c r="A39" s="91" t="s">
        <v>90</v>
      </c>
      <c r="B39" s="92"/>
      <c r="C39" s="92"/>
      <c r="D39" s="93"/>
      <c r="E39" s="31" t="s">
        <v>75</v>
      </c>
      <c r="F39" s="95"/>
      <c r="G39" s="96"/>
      <c r="H39" s="97"/>
      <c r="I39" s="59"/>
      <c r="J39" s="59"/>
      <c r="K39" s="59"/>
      <c r="L39" s="59"/>
      <c r="M39" s="59"/>
      <c r="N39" s="59"/>
      <c r="O39" s="6"/>
      <c r="P39" s="6"/>
      <c r="Q39" s="6"/>
      <c r="R39" s="6"/>
    </row>
    <row r="40" spans="1:18" s="17" customFormat="1" ht="13.5" customHeight="1" x14ac:dyDescent="0.25">
      <c r="A40" s="91" t="s">
        <v>91</v>
      </c>
      <c r="B40" s="92"/>
      <c r="C40" s="92"/>
      <c r="D40" s="93"/>
      <c r="E40" s="31" t="s">
        <v>75</v>
      </c>
      <c r="F40" s="95"/>
      <c r="G40" s="96"/>
      <c r="H40" s="97"/>
      <c r="I40" s="59"/>
      <c r="J40" s="59"/>
      <c r="K40" s="59"/>
      <c r="L40" s="59"/>
      <c r="M40" s="59"/>
      <c r="N40" s="59"/>
      <c r="O40" s="6"/>
      <c r="P40" s="6"/>
      <c r="Q40" s="6"/>
      <c r="R40" s="6"/>
    </row>
    <row r="41" spans="1:18" s="17" customFormat="1" ht="15" customHeight="1" x14ac:dyDescent="0.25">
      <c r="A41" s="91" t="s">
        <v>92</v>
      </c>
      <c r="B41" s="92"/>
      <c r="C41" s="92"/>
      <c r="D41" s="93"/>
      <c r="E41" s="31" t="s">
        <v>75</v>
      </c>
      <c r="F41" s="95"/>
      <c r="G41" s="96"/>
      <c r="H41" s="97"/>
      <c r="I41" s="59"/>
      <c r="J41" s="59"/>
      <c r="K41" s="59"/>
      <c r="L41" s="59"/>
      <c r="M41" s="59"/>
      <c r="N41" s="59"/>
      <c r="O41" s="6"/>
      <c r="P41" s="6"/>
      <c r="Q41" s="6"/>
      <c r="R41" s="6"/>
    </row>
    <row r="42" spans="1:18" s="17" customFormat="1" ht="87.75" customHeight="1" x14ac:dyDescent="0.25">
      <c r="A42" s="86" t="s">
        <v>93</v>
      </c>
      <c r="B42" s="87"/>
      <c r="C42" s="87"/>
      <c r="D42" s="87"/>
      <c r="E42" s="87"/>
      <c r="F42" s="87"/>
      <c r="G42" s="87"/>
      <c r="H42" s="88"/>
      <c r="I42" s="59"/>
      <c r="J42" s="59"/>
      <c r="K42" s="59"/>
      <c r="L42" s="59"/>
      <c r="M42" s="59"/>
      <c r="N42" s="59"/>
      <c r="O42" s="6"/>
      <c r="P42" s="6"/>
      <c r="Q42" s="6"/>
      <c r="R42" s="6"/>
    </row>
    <row r="43" spans="1:18" ht="6.75" customHeight="1" x14ac:dyDescent="0.25">
      <c r="A43" s="21"/>
      <c r="C43" s="18"/>
      <c r="D43" s="18"/>
      <c r="E43" s="18"/>
      <c r="F43" s="18"/>
    </row>
    <row r="44" spans="1:18" x14ac:dyDescent="0.25">
      <c r="A44" s="94" t="s">
        <v>94</v>
      </c>
      <c r="B44" s="94"/>
      <c r="C44" s="27" t="str">
        <f>+IF(COUNTIF(C30:G34,"=NO CUMPLE")&gt;0,"NO CUMPLE","CUMPLE")</f>
        <v>NO CUMPLE</v>
      </c>
      <c r="D44" s="21"/>
      <c r="E44" s="21"/>
      <c r="F44" s="21"/>
    </row>
    <row r="45" spans="1:18" x14ac:dyDescent="0.25">
      <c r="A45" s="8"/>
      <c r="B45" s="16"/>
      <c r="C45" s="16"/>
      <c r="D45" s="16"/>
      <c r="E45" s="16"/>
      <c r="F45" s="16"/>
      <c r="G45" s="16"/>
      <c r="H45" s="16"/>
      <c r="I45" s="16"/>
      <c r="J45" s="16"/>
      <c r="K45" s="16"/>
      <c r="L45" s="16"/>
      <c r="M45" s="16"/>
      <c r="N45" s="6"/>
      <c r="O45" s="6"/>
      <c r="P45" s="6"/>
      <c r="Q45" s="6"/>
    </row>
    <row r="46" spans="1:18" x14ac:dyDescent="0.25">
      <c r="A46" s="94" t="s">
        <v>95</v>
      </c>
      <c r="B46" s="94"/>
      <c r="C46" s="94"/>
      <c r="D46" s="94"/>
      <c r="E46" s="94"/>
      <c r="F46" s="94"/>
      <c r="G46" s="94"/>
      <c r="H46" s="94"/>
      <c r="O46" s="18"/>
      <c r="P46" s="18"/>
      <c r="Q46" s="18"/>
    </row>
    <row r="48" spans="1:18" s="17" customFormat="1" ht="54" x14ac:dyDescent="0.25">
      <c r="A48" s="98" t="s">
        <v>96</v>
      </c>
      <c r="B48" s="32" t="s">
        <v>97</v>
      </c>
      <c r="C48" s="32" t="s">
        <v>98</v>
      </c>
      <c r="D48" s="32" t="s">
        <v>99</v>
      </c>
      <c r="E48" s="32" t="s">
        <v>100</v>
      </c>
      <c r="F48" s="32" t="s">
        <v>101</v>
      </c>
      <c r="G48" s="32" t="s">
        <v>102</v>
      </c>
      <c r="H48" s="35" t="s">
        <v>41</v>
      </c>
    </row>
    <row r="49" spans="1:8" s="17" customFormat="1" x14ac:dyDescent="0.25">
      <c r="A49" s="98"/>
      <c r="B49" s="11" t="s">
        <v>103</v>
      </c>
      <c r="C49" s="33">
        <v>0</v>
      </c>
      <c r="D49" s="111" t="s">
        <v>104</v>
      </c>
      <c r="E49" s="111">
        <v>2</v>
      </c>
      <c r="F49" s="100">
        <f>+ROUND((E49/'Resumen región 32'!E5)*100,0)</f>
        <v>22</v>
      </c>
      <c r="G49" s="114">
        <f>IF(F49=0,0,IF(AND(F49&gt;0,F49&lt;=20),5,IF(AND(F49&gt;20,F49&lt;=50),15,IF(AND(F49&gt;50,F49&lt;=70),25,IF(AND(F49&gt;70,F49&lt;=100),40,"ERROR")))))</f>
        <v>15</v>
      </c>
      <c r="H49" s="128" t="s">
        <v>105</v>
      </c>
    </row>
    <row r="50" spans="1:8" s="17" customFormat="1" ht="27" x14ac:dyDescent="0.25">
      <c r="A50" s="98"/>
      <c r="B50" s="11" t="s">
        <v>106</v>
      </c>
      <c r="C50" s="33">
        <v>5</v>
      </c>
      <c r="D50" s="112"/>
      <c r="E50" s="112"/>
      <c r="F50" s="131"/>
      <c r="G50" s="114"/>
      <c r="H50" s="129"/>
    </row>
    <row r="51" spans="1:8" s="17" customFormat="1" ht="27" x14ac:dyDescent="0.25">
      <c r="A51" s="98"/>
      <c r="B51" s="11" t="s">
        <v>107</v>
      </c>
      <c r="C51" s="33">
        <v>15</v>
      </c>
      <c r="D51" s="112"/>
      <c r="E51" s="112"/>
      <c r="F51" s="131"/>
      <c r="G51" s="114"/>
      <c r="H51" s="129"/>
    </row>
    <row r="52" spans="1:8" s="17" customFormat="1" ht="27" x14ac:dyDescent="0.25">
      <c r="A52" s="98"/>
      <c r="B52" s="11" t="s">
        <v>108</v>
      </c>
      <c r="C52" s="33">
        <v>25</v>
      </c>
      <c r="D52" s="112"/>
      <c r="E52" s="112"/>
      <c r="F52" s="131"/>
      <c r="G52" s="114"/>
      <c r="H52" s="129"/>
    </row>
    <row r="53" spans="1:8" s="17" customFormat="1" ht="27" x14ac:dyDescent="0.25">
      <c r="A53" s="98"/>
      <c r="B53" s="11" t="s">
        <v>109</v>
      </c>
      <c r="C53" s="33">
        <v>40</v>
      </c>
      <c r="D53" s="113"/>
      <c r="E53" s="113"/>
      <c r="F53" s="101"/>
      <c r="G53" s="114"/>
      <c r="H53" s="130"/>
    </row>
    <row r="56" spans="1:8" ht="40.5" x14ac:dyDescent="0.25">
      <c r="A56" s="98" t="s">
        <v>110</v>
      </c>
      <c r="B56" s="32" t="s">
        <v>111</v>
      </c>
      <c r="C56" s="32" t="s">
        <v>98</v>
      </c>
      <c r="D56" s="32" t="s">
        <v>112</v>
      </c>
      <c r="E56" s="32" t="s">
        <v>113</v>
      </c>
      <c r="F56" s="126" t="s">
        <v>41</v>
      </c>
      <c r="G56" s="126"/>
      <c r="H56" s="126"/>
    </row>
    <row r="57" spans="1:8" x14ac:dyDescent="0.25">
      <c r="A57" s="98"/>
      <c r="B57" s="31" t="s">
        <v>114</v>
      </c>
      <c r="C57" s="33">
        <v>0</v>
      </c>
      <c r="D57" s="57"/>
      <c r="E57" s="58"/>
      <c r="F57" s="132"/>
      <c r="G57" s="133"/>
      <c r="H57" s="134"/>
    </row>
    <row r="58" spans="1:8" x14ac:dyDescent="0.25">
      <c r="A58" s="98"/>
      <c r="B58" s="31" t="s">
        <v>115</v>
      </c>
      <c r="C58" s="33">
        <v>5</v>
      </c>
      <c r="D58" s="57"/>
      <c r="E58" s="58"/>
      <c r="F58" s="132"/>
      <c r="G58" s="133"/>
      <c r="H58" s="134"/>
    </row>
    <row r="59" spans="1:8" x14ac:dyDescent="0.25">
      <c r="A59" s="98"/>
      <c r="B59" s="31" t="s">
        <v>116</v>
      </c>
      <c r="C59" s="33">
        <v>15</v>
      </c>
      <c r="D59" s="57"/>
      <c r="E59" s="58"/>
      <c r="F59" s="132"/>
      <c r="G59" s="133"/>
      <c r="H59" s="134"/>
    </row>
    <row r="60" spans="1:8" x14ac:dyDescent="0.25">
      <c r="A60" s="98"/>
      <c r="B60" s="31" t="s">
        <v>117</v>
      </c>
      <c r="C60" s="33">
        <v>30</v>
      </c>
      <c r="D60" s="57" t="s">
        <v>118</v>
      </c>
      <c r="E60" s="58">
        <f>C60</f>
        <v>30</v>
      </c>
      <c r="F60" s="132"/>
      <c r="G60" s="133"/>
      <c r="H60" s="134"/>
    </row>
    <row r="63" spans="1:8" ht="27" x14ac:dyDescent="0.25">
      <c r="A63" s="98" t="s">
        <v>119</v>
      </c>
      <c r="B63" s="32" t="s">
        <v>120</v>
      </c>
      <c r="C63" s="32" t="s">
        <v>121</v>
      </c>
      <c r="D63" s="32" t="s">
        <v>122</v>
      </c>
      <c r="E63" s="32" t="s">
        <v>123</v>
      </c>
      <c r="F63" s="32" t="s">
        <v>98</v>
      </c>
      <c r="G63" s="32" t="s">
        <v>102</v>
      </c>
      <c r="H63" s="38" t="s">
        <v>41</v>
      </c>
    </row>
    <row r="64" spans="1:8" ht="27" x14ac:dyDescent="0.25">
      <c r="A64" s="98"/>
      <c r="B64" s="36">
        <v>59970</v>
      </c>
      <c r="C64" s="36">
        <v>99950</v>
      </c>
      <c r="D64" s="68">
        <v>97500</v>
      </c>
      <c r="E64" s="12" t="str">
        <f>+IF(AND(D64&gt;=B64,D64&lt;=C64),"CUMPLE","NO CUMPLE")</f>
        <v>CUMPLE</v>
      </c>
      <c r="F64" s="28">
        <v>20</v>
      </c>
      <c r="G64" s="40" t="s">
        <v>124</v>
      </c>
      <c r="H64" s="37"/>
    </row>
    <row r="66" spans="1:18" x14ac:dyDescent="0.25">
      <c r="A66" s="5"/>
      <c r="B66" s="5"/>
      <c r="C66" s="8"/>
      <c r="D66" s="8"/>
      <c r="E66" s="8"/>
      <c r="F66" s="8"/>
      <c r="G66" s="8"/>
      <c r="H66" s="8"/>
      <c r="I66" s="8"/>
      <c r="J66" s="8"/>
      <c r="K66" s="8"/>
      <c r="L66" s="8"/>
      <c r="M66" s="7"/>
      <c r="N66" s="7"/>
      <c r="O66" s="7"/>
      <c r="P66" s="7"/>
      <c r="Q66" s="7"/>
    </row>
    <row r="67" spans="1:18" ht="54" x14ac:dyDescent="0.25">
      <c r="A67" s="108" t="s">
        <v>125</v>
      </c>
      <c r="B67" s="32" t="s">
        <v>126</v>
      </c>
      <c r="C67" s="32" t="s">
        <v>127</v>
      </c>
      <c r="D67" s="32" t="s">
        <v>98</v>
      </c>
      <c r="E67" s="32" t="s">
        <v>102</v>
      </c>
      <c r="F67" s="126" t="s">
        <v>41</v>
      </c>
      <c r="G67" s="126"/>
      <c r="H67" s="126"/>
      <c r="I67" s="8"/>
      <c r="J67" s="8"/>
      <c r="K67" s="7"/>
      <c r="L67" s="7"/>
      <c r="M67" s="7"/>
      <c r="N67" s="7"/>
      <c r="O67" s="7"/>
    </row>
    <row r="68" spans="1:18" x14ac:dyDescent="0.25">
      <c r="A68" s="109"/>
      <c r="B68" s="41">
        <f>+ROUND('Resumen región 32'!E3*20%,0)</f>
        <v>524</v>
      </c>
      <c r="C68" s="68">
        <v>14890</v>
      </c>
      <c r="D68" s="28">
        <v>10</v>
      </c>
      <c r="E68" s="28">
        <f>+IF(((C68-B68)/'Resumen región 32'!E3)*D68&gt;10,10,((C68-B68)/'Resumen región 32'!E3)*D68)</f>
        <v>10</v>
      </c>
      <c r="F68" s="127" t="s">
        <v>128</v>
      </c>
      <c r="G68" s="127"/>
      <c r="H68" s="127"/>
      <c r="I68" s="8"/>
      <c r="J68" s="8"/>
      <c r="K68" s="7"/>
      <c r="L68" s="7"/>
      <c r="M68" s="7"/>
      <c r="N68" s="7"/>
      <c r="O68" s="7"/>
    </row>
    <row r="69" spans="1:18" s="17" customFormat="1" ht="42" customHeight="1" x14ac:dyDescent="0.25">
      <c r="A69" s="86" t="s">
        <v>149</v>
      </c>
      <c r="B69" s="87"/>
      <c r="C69" s="87"/>
      <c r="D69" s="87"/>
      <c r="E69" s="87"/>
      <c r="F69" s="87"/>
      <c r="G69" s="87"/>
      <c r="H69" s="88"/>
      <c r="I69" s="59"/>
      <c r="J69" s="59"/>
      <c r="K69" s="59"/>
      <c r="L69" s="59"/>
      <c r="M69" s="59"/>
      <c r="N69" s="59"/>
      <c r="O69" s="6"/>
      <c r="P69" s="6"/>
      <c r="Q69" s="6"/>
      <c r="R69" s="6"/>
    </row>
  </sheetData>
  <mergeCells count="49">
    <mergeCell ref="G8:H8"/>
    <mergeCell ref="G9:H9"/>
    <mergeCell ref="G10:H10"/>
    <mergeCell ref="A63:A64"/>
    <mergeCell ref="F39:H39"/>
    <mergeCell ref="F40:H40"/>
    <mergeCell ref="A56:A60"/>
    <mergeCell ref="F56:H56"/>
    <mergeCell ref="F57:H57"/>
    <mergeCell ref="F58:H58"/>
    <mergeCell ref="F59:H59"/>
    <mergeCell ref="F60:H60"/>
    <mergeCell ref="F67:H67"/>
    <mergeCell ref="F68:H68"/>
    <mergeCell ref="H49:H53"/>
    <mergeCell ref="F49:F53"/>
    <mergeCell ref="E49:E53"/>
    <mergeCell ref="A1:H1"/>
    <mergeCell ref="D49:D53"/>
    <mergeCell ref="G49:G53"/>
    <mergeCell ref="A46:H46"/>
    <mergeCell ref="A48:A53"/>
    <mergeCell ref="D37:D38"/>
    <mergeCell ref="B3:E3"/>
    <mergeCell ref="A13:B13"/>
    <mergeCell ref="A20:D20"/>
    <mergeCell ref="A26:B26"/>
    <mergeCell ref="A42:H42"/>
    <mergeCell ref="A44:B44"/>
    <mergeCell ref="G11:H11"/>
    <mergeCell ref="G6:H6"/>
    <mergeCell ref="C37:C38"/>
    <mergeCell ref="G7:H7"/>
    <mergeCell ref="A69:H69"/>
    <mergeCell ref="A21:B21"/>
    <mergeCell ref="C34:G34"/>
    <mergeCell ref="A41:D41"/>
    <mergeCell ref="C28:G28"/>
    <mergeCell ref="A29:B29"/>
    <mergeCell ref="C33:G33"/>
    <mergeCell ref="F41:H41"/>
    <mergeCell ref="C36:E36"/>
    <mergeCell ref="A36:B36"/>
    <mergeCell ref="F36:H36"/>
    <mergeCell ref="A39:D39"/>
    <mergeCell ref="A40:D40"/>
    <mergeCell ref="E37:E38"/>
    <mergeCell ref="F37:H38"/>
    <mergeCell ref="A67:A68"/>
  </mergeCells>
  <phoneticPr fontId="6" type="noConversion"/>
  <conditionalFormatting sqref="E42">
    <cfRule type="cellIs" dxfId="3" priority="1" operator="equal">
      <formula>"NO CUMPLE"</formula>
    </cfRule>
  </conditionalFormatting>
  <pageMargins left="0.7" right="0.7" top="0.75" bottom="0.75" header="0.3" footer="0.3"/>
  <pageSetup scale="99" orientation="portrait" r:id="rId1"/>
  <extLst>
    <ext xmlns:x14="http://schemas.microsoft.com/office/spreadsheetml/2009/9/main" uri="{CCE6A557-97BC-4b89-ADB6-D9C93CAAB3DF}">
      <x14:dataValidations xmlns:xm="http://schemas.microsoft.com/office/excel/2006/main" count="1">
        <x14:dataValidation type="list" showInputMessage="1" showErrorMessage="1" errorTitle="No permitido" error="Seleccione" xr:uid="{0AE40C85-7749-4BA2-9BC0-3FD5C805D6F5}">
          <x14:formula1>
            <xm:f>Variables!$A$2:$A$3</xm:f>
          </x14:formula1>
          <xm:sqref>D30:G32 N45:Q45 C30:C34 E39:E42 N28:Q28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08DE9-E00E-44DF-AEFF-7233D5D02D22}">
  <dimension ref="A1:R70"/>
  <sheetViews>
    <sheetView showGridLines="0" tabSelected="1" topLeftCell="A25" zoomScaleNormal="100" zoomScaleSheetLayoutView="70" zoomScalePageLayoutView="85" workbookViewId="0">
      <selection activeCell="H32" sqref="H32"/>
    </sheetView>
  </sheetViews>
  <sheetFormatPr baseColWidth="10" defaultColWidth="17.140625" defaultRowHeight="13.5" x14ac:dyDescent="0.25"/>
  <cols>
    <col min="1" max="1" width="21.42578125" style="4" customWidth="1"/>
    <col min="2" max="2" width="33.140625" style="4" customWidth="1"/>
    <col min="3" max="5" width="17.140625" style="4"/>
    <col min="6" max="7" width="17" style="4" customWidth="1"/>
    <col min="8" max="8" width="38.5703125" style="4" customWidth="1"/>
    <col min="9" max="16384" width="17.140625" style="4"/>
  </cols>
  <sheetData>
    <row r="1" spans="1:17" ht="31.5" customHeight="1" x14ac:dyDescent="0.25">
      <c r="A1" s="75" t="s">
        <v>0</v>
      </c>
      <c r="B1" s="110"/>
      <c r="C1" s="110"/>
      <c r="D1" s="110"/>
      <c r="E1" s="110"/>
      <c r="F1" s="110"/>
      <c r="G1" s="110"/>
      <c r="H1" s="110"/>
      <c r="O1" s="5"/>
      <c r="P1" s="5"/>
      <c r="Q1" s="5"/>
    </row>
    <row r="2" spans="1:17" ht="15" customHeight="1" x14ac:dyDescent="0.25">
      <c r="O2" s="5"/>
      <c r="P2" s="5"/>
      <c r="Q2" s="5"/>
    </row>
    <row r="3" spans="1:17" x14ac:dyDescent="0.25">
      <c r="A3" s="13" t="s">
        <v>33</v>
      </c>
      <c r="B3" s="137" t="s">
        <v>129</v>
      </c>
      <c r="C3" s="137"/>
      <c r="D3" s="137"/>
      <c r="E3" s="137"/>
      <c r="F3" s="21"/>
      <c r="G3" s="21"/>
      <c r="H3" s="21"/>
      <c r="I3" s="21"/>
      <c r="J3" s="21"/>
      <c r="K3" s="21"/>
      <c r="L3" s="21"/>
      <c r="M3" s="21"/>
      <c r="N3" s="21"/>
      <c r="O3" s="7"/>
      <c r="P3" s="7"/>
      <c r="Q3" s="7"/>
    </row>
    <row r="4" spans="1:17" ht="6.75" customHeight="1" x14ac:dyDescent="0.25">
      <c r="A4" s="7"/>
      <c r="B4" s="22"/>
      <c r="C4" s="22"/>
      <c r="D4" s="22"/>
      <c r="E4" s="22"/>
      <c r="F4" s="21"/>
      <c r="G4" s="21"/>
      <c r="H4" s="21"/>
      <c r="I4" s="21"/>
      <c r="J4" s="21"/>
      <c r="K4" s="21"/>
      <c r="L4" s="21"/>
      <c r="M4" s="21"/>
      <c r="N4" s="21"/>
      <c r="O4" s="7"/>
      <c r="P4" s="7"/>
      <c r="Q4" s="7"/>
    </row>
    <row r="5" spans="1:17" x14ac:dyDescent="0.25">
      <c r="A5" s="5"/>
      <c r="B5" s="5"/>
      <c r="C5" s="8"/>
      <c r="D5" s="8"/>
      <c r="E5" s="8"/>
      <c r="F5" s="8"/>
      <c r="G5" s="8"/>
      <c r="H5" s="8"/>
      <c r="I5" s="8"/>
      <c r="J5" s="8"/>
      <c r="K5" s="8"/>
      <c r="L5" s="8"/>
      <c r="M5" s="7"/>
      <c r="N5" s="7"/>
      <c r="O5" s="7"/>
      <c r="P5" s="7"/>
      <c r="Q5" s="7"/>
    </row>
    <row r="6" spans="1:17" s="7" customFormat="1" ht="46.5" customHeight="1" x14ac:dyDescent="0.25">
      <c r="A6" s="32" t="s">
        <v>35</v>
      </c>
      <c r="B6" s="32" t="s">
        <v>36</v>
      </c>
      <c r="C6" s="32" t="s">
        <v>37</v>
      </c>
      <c r="D6" s="32" t="s">
        <v>38</v>
      </c>
      <c r="E6" s="32" t="s">
        <v>39</v>
      </c>
      <c r="F6" s="32" t="s">
        <v>40</v>
      </c>
      <c r="G6" s="124" t="s">
        <v>41</v>
      </c>
      <c r="H6" s="125"/>
    </row>
    <row r="7" spans="1:17" ht="27" x14ac:dyDescent="0.25">
      <c r="A7" s="12" t="s">
        <v>42</v>
      </c>
      <c r="B7" s="64" t="s">
        <v>130</v>
      </c>
      <c r="C7" s="70">
        <v>96006433</v>
      </c>
      <c r="D7" s="69" t="s">
        <v>131</v>
      </c>
      <c r="E7" s="71">
        <v>0.25</v>
      </c>
      <c r="F7" s="31" t="s">
        <v>132</v>
      </c>
      <c r="G7" s="138"/>
      <c r="H7" s="139"/>
      <c r="I7" s="8"/>
      <c r="J7" s="8"/>
      <c r="K7" s="8"/>
      <c r="L7" s="8"/>
      <c r="M7" s="7"/>
      <c r="N7" s="7"/>
      <c r="O7" s="7"/>
      <c r="P7" s="7"/>
      <c r="Q7" s="7"/>
    </row>
    <row r="8" spans="1:17" ht="27" x14ac:dyDescent="0.25">
      <c r="A8" s="12" t="s">
        <v>133</v>
      </c>
      <c r="B8" s="64" t="s">
        <v>134</v>
      </c>
      <c r="C8" s="70">
        <v>96003731</v>
      </c>
      <c r="D8" s="69" t="s">
        <v>135</v>
      </c>
      <c r="E8" s="71">
        <v>0.25</v>
      </c>
      <c r="F8" s="31" t="s">
        <v>132</v>
      </c>
      <c r="G8" s="138"/>
      <c r="H8" s="139"/>
      <c r="I8" s="8"/>
      <c r="J8" s="8"/>
      <c r="K8" s="8"/>
      <c r="L8" s="8"/>
      <c r="M8" s="7"/>
      <c r="N8" s="7"/>
      <c r="O8" s="7"/>
      <c r="P8" s="7"/>
      <c r="Q8" s="7"/>
    </row>
    <row r="9" spans="1:17" ht="27" x14ac:dyDescent="0.25">
      <c r="A9" s="12" t="s">
        <v>136</v>
      </c>
      <c r="B9" s="64" t="s">
        <v>137</v>
      </c>
      <c r="C9" s="70">
        <v>96003756</v>
      </c>
      <c r="D9" s="69" t="s">
        <v>138</v>
      </c>
      <c r="E9" s="71">
        <v>0.25</v>
      </c>
      <c r="F9" s="31" t="s">
        <v>132</v>
      </c>
      <c r="G9" s="138"/>
      <c r="H9" s="139"/>
      <c r="I9" s="8"/>
      <c r="J9" s="8"/>
      <c r="K9" s="8"/>
      <c r="L9" s="8"/>
      <c r="M9" s="7"/>
      <c r="N9" s="7"/>
      <c r="O9" s="7"/>
      <c r="P9" s="7"/>
      <c r="Q9" s="7"/>
    </row>
    <row r="10" spans="1:17" ht="27" x14ac:dyDescent="0.25">
      <c r="A10" s="12" t="s">
        <v>139</v>
      </c>
      <c r="B10" s="64" t="s">
        <v>140</v>
      </c>
      <c r="C10" s="70">
        <v>96005542</v>
      </c>
      <c r="D10" s="63" t="s">
        <v>141</v>
      </c>
      <c r="E10" s="71">
        <v>0.25</v>
      </c>
      <c r="F10" s="70" t="s">
        <v>132</v>
      </c>
      <c r="G10" s="138"/>
      <c r="H10" s="139"/>
      <c r="I10" s="8"/>
      <c r="J10" s="8"/>
      <c r="K10" s="8"/>
      <c r="L10" s="8"/>
      <c r="M10" s="7"/>
      <c r="N10" s="7"/>
      <c r="O10" s="7"/>
      <c r="P10" s="7"/>
      <c r="Q10" s="7"/>
    </row>
    <row r="11" spans="1:17" x14ac:dyDescent="0.25">
      <c r="A11" s="12"/>
      <c r="B11" s="20"/>
      <c r="C11" s="19"/>
      <c r="D11" s="15"/>
      <c r="E11" s="15"/>
      <c r="F11" s="15"/>
      <c r="G11" s="138"/>
      <c r="H11" s="139"/>
      <c r="I11" s="8"/>
      <c r="J11" s="8"/>
      <c r="K11" s="8"/>
      <c r="L11" s="8"/>
      <c r="M11" s="7"/>
      <c r="N11" s="7"/>
      <c r="O11" s="7"/>
      <c r="P11" s="7"/>
      <c r="Q11" s="7"/>
    </row>
    <row r="12" spans="1:17" x14ac:dyDescent="0.25">
      <c r="A12" s="5"/>
      <c r="B12" s="5"/>
      <c r="C12" s="8"/>
      <c r="D12" s="8"/>
      <c r="E12" s="8"/>
      <c r="F12" s="8"/>
      <c r="G12" s="8"/>
      <c r="H12" s="8"/>
      <c r="I12" s="8"/>
      <c r="J12" s="8"/>
      <c r="K12" s="8"/>
      <c r="L12" s="8"/>
      <c r="M12" s="7"/>
      <c r="N12" s="7"/>
      <c r="O12" s="7"/>
      <c r="P12" s="7"/>
      <c r="Q12" s="7"/>
    </row>
    <row r="13" spans="1:17" x14ac:dyDescent="0.25">
      <c r="A13" s="117" t="s">
        <v>46</v>
      </c>
      <c r="B13" s="118"/>
      <c r="C13" s="8"/>
      <c r="D13" s="8"/>
      <c r="E13" s="8"/>
      <c r="F13" s="8"/>
      <c r="G13" s="8"/>
      <c r="H13" s="8"/>
      <c r="I13" s="8"/>
      <c r="J13" s="8"/>
      <c r="K13" s="8"/>
      <c r="L13" s="7"/>
      <c r="M13" s="7"/>
      <c r="N13" s="7"/>
      <c r="O13" s="7"/>
      <c r="P13" s="7"/>
    </row>
    <row r="14" spans="1:17" x14ac:dyDescent="0.25">
      <c r="A14" s="24" t="s">
        <v>47</v>
      </c>
      <c r="B14" s="24" t="s">
        <v>48</v>
      </c>
      <c r="C14" s="8"/>
      <c r="D14" s="8"/>
      <c r="E14" s="8"/>
      <c r="F14" s="8"/>
      <c r="G14" s="8"/>
      <c r="H14" s="8"/>
      <c r="I14" s="8"/>
      <c r="J14" s="8"/>
      <c r="K14" s="8"/>
      <c r="L14" s="7"/>
      <c r="M14" s="7"/>
      <c r="N14" s="7"/>
      <c r="O14" s="7"/>
      <c r="P14" s="7"/>
    </row>
    <row r="15" spans="1:17" x14ac:dyDescent="0.25">
      <c r="A15" s="23" t="s">
        <v>49</v>
      </c>
      <c r="B15" s="25" t="s">
        <v>50</v>
      </c>
      <c r="C15" s="8"/>
      <c r="D15" s="8"/>
      <c r="E15" s="8"/>
      <c r="F15" s="8"/>
      <c r="G15" s="8"/>
      <c r="H15" s="8"/>
      <c r="I15" s="8"/>
      <c r="J15" s="8"/>
      <c r="K15" s="8"/>
      <c r="L15" s="7"/>
      <c r="M15" s="7"/>
      <c r="N15" s="7"/>
      <c r="O15" s="7"/>
      <c r="P15" s="7"/>
    </row>
    <row r="16" spans="1:17" x14ac:dyDescent="0.25">
      <c r="A16" s="23" t="s">
        <v>51</v>
      </c>
      <c r="B16" s="25" t="str">
        <f>+C45</f>
        <v>NO CUMPLE</v>
      </c>
      <c r="C16" s="8"/>
      <c r="D16" s="8"/>
      <c r="E16" s="8"/>
      <c r="F16" s="8"/>
      <c r="G16" s="8"/>
      <c r="H16" s="8"/>
      <c r="I16" s="8"/>
      <c r="J16" s="8"/>
      <c r="K16" s="8"/>
      <c r="L16" s="7"/>
      <c r="M16" s="7"/>
      <c r="N16" s="7"/>
      <c r="O16" s="7"/>
      <c r="P16" s="7"/>
    </row>
    <row r="17" spans="1:17" x14ac:dyDescent="0.25">
      <c r="A17" s="23" t="s">
        <v>52</v>
      </c>
      <c r="B17" s="25" t="s">
        <v>50</v>
      </c>
      <c r="C17" s="8"/>
      <c r="D17" s="8"/>
      <c r="E17" s="8"/>
      <c r="F17" s="8"/>
      <c r="G17" s="8"/>
      <c r="H17" s="8"/>
      <c r="I17" s="8"/>
      <c r="J17" s="8"/>
      <c r="K17" s="8"/>
      <c r="L17" s="7"/>
      <c r="M17" s="7"/>
      <c r="N17" s="7"/>
      <c r="O17" s="7"/>
      <c r="P17" s="7"/>
    </row>
    <row r="18" spans="1:17" x14ac:dyDescent="0.25">
      <c r="A18" s="24" t="s">
        <v>27</v>
      </c>
      <c r="B18" s="24" t="str">
        <f>IF(AND(B15="CUMPLE",B16="CUMPLE",B17="CUMPLE"),"HABILITADO","NO HABILITADO")</f>
        <v>NO HABILITADO</v>
      </c>
      <c r="C18" s="8"/>
      <c r="D18" s="8"/>
      <c r="E18" s="8"/>
      <c r="F18" s="8"/>
      <c r="G18" s="8"/>
      <c r="H18" s="8"/>
      <c r="I18" s="8"/>
      <c r="J18" s="8"/>
      <c r="K18" s="8"/>
      <c r="L18" s="7"/>
      <c r="M18" s="7"/>
      <c r="N18" s="7"/>
      <c r="O18" s="7"/>
      <c r="P18" s="7"/>
    </row>
    <row r="19" spans="1:17" x14ac:dyDescent="0.25">
      <c r="A19" s="5"/>
      <c r="B19" s="5"/>
      <c r="C19" s="8"/>
      <c r="D19" s="8"/>
      <c r="E19" s="8"/>
      <c r="F19" s="8"/>
      <c r="G19" s="8"/>
      <c r="H19" s="8"/>
      <c r="I19" s="8"/>
      <c r="J19" s="8"/>
      <c r="K19" s="8"/>
      <c r="L19" s="8"/>
      <c r="M19" s="7"/>
      <c r="N19" s="7"/>
      <c r="O19" s="7"/>
      <c r="P19" s="7"/>
      <c r="Q19" s="7"/>
    </row>
    <row r="20" spans="1:17" x14ac:dyDescent="0.25">
      <c r="A20" s="119" t="s">
        <v>53</v>
      </c>
      <c r="B20" s="120"/>
      <c r="C20" s="120"/>
      <c r="D20" s="121"/>
      <c r="E20" s="8"/>
      <c r="F20" s="8"/>
      <c r="G20" s="8"/>
      <c r="H20" s="8"/>
      <c r="I20" s="8"/>
      <c r="J20" s="8"/>
      <c r="K20" s="8"/>
      <c r="L20" s="8"/>
      <c r="M20" s="7"/>
      <c r="N20" s="7"/>
      <c r="O20" s="7"/>
      <c r="P20" s="7"/>
      <c r="Q20" s="7"/>
    </row>
    <row r="21" spans="1:17" ht="25.5" x14ac:dyDescent="0.25">
      <c r="A21" s="89" t="s">
        <v>54</v>
      </c>
      <c r="B21" s="90"/>
      <c r="C21" s="24" t="s">
        <v>55</v>
      </c>
      <c r="D21" s="26" t="s">
        <v>56</v>
      </c>
      <c r="E21" s="8"/>
      <c r="F21" s="8"/>
      <c r="G21" s="8"/>
      <c r="H21" s="8"/>
      <c r="I21" s="8"/>
      <c r="J21" s="8"/>
      <c r="K21" s="8"/>
      <c r="L21" s="8"/>
      <c r="M21" s="7"/>
      <c r="N21" s="7"/>
      <c r="O21" s="7"/>
      <c r="P21" s="7"/>
      <c r="Q21" s="7"/>
    </row>
    <row r="22" spans="1:17" ht="27" x14ac:dyDescent="0.25">
      <c r="A22" s="9" t="s">
        <v>57</v>
      </c>
      <c r="B22" s="14" t="s">
        <v>58</v>
      </c>
      <c r="C22" s="28">
        <v>40</v>
      </c>
      <c r="D22" s="28" t="str">
        <f>+IF(B18="HABILITADO",G50,"N/A")</f>
        <v>N/A</v>
      </c>
      <c r="E22" s="8"/>
      <c r="F22" s="8"/>
      <c r="G22" s="8"/>
      <c r="H22" s="8"/>
      <c r="I22" s="8"/>
      <c r="J22" s="8"/>
      <c r="K22" s="8"/>
      <c r="L22" s="8"/>
      <c r="M22" s="7"/>
      <c r="N22" s="7"/>
      <c r="O22" s="7"/>
      <c r="P22" s="7"/>
      <c r="Q22" s="7"/>
    </row>
    <row r="23" spans="1:17" ht="27" x14ac:dyDescent="0.25">
      <c r="A23" s="9" t="s">
        <v>59</v>
      </c>
      <c r="B23" s="14" t="s">
        <v>60</v>
      </c>
      <c r="C23" s="28">
        <v>30</v>
      </c>
      <c r="D23" s="28" t="str">
        <f>+IF(B18="HABILITADO",MAX(E58:E61),"N/A")</f>
        <v>N/A</v>
      </c>
      <c r="E23" s="8"/>
      <c r="F23" s="8"/>
      <c r="G23" s="8"/>
      <c r="H23" s="8"/>
      <c r="I23" s="8"/>
      <c r="J23" s="8"/>
      <c r="K23" s="8"/>
      <c r="L23" s="8"/>
      <c r="M23" s="7"/>
      <c r="N23" s="7"/>
      <c r="O23" s="7"/>
      <c r="P23" s="7"/>
      <c r="Q23" s="7"/>
    </row>
    <row r="24" spans="1:17" ht="27" x14ac:dyDescent="0.25">
      <c r="A24" s="9" t="s">
        <v>61</v>
      </c>
      <c r="B24" s="14" t="s">
        <v>62</v>
      </c>
      <c r="C24" s="28">
        <v>20</v>
      </c>
      <c r="D24" s="28" t="str">
        <f>+IF(AND(B18="HABILITADO",E65="CUMPLE"),G65,"N/A")</f>
        <v>N/A</v>
      </c>
      <c r="E24" s="8"/>
      <c r="F24" s="8"/>
      <c r="G24" s="8"/>
      <c r="H24" s="8"/>
      <c r="I24" s="8"/>
      <c r="J24" s="8"/>
      <c r="K24" s="8"/>
      <c r="L24" s="8"/>
      <c r="M24" s="7"/>
      <c r="N24" s="7"/>
      <c r="O24" s="7"/>
      <c r="P24" s="7"/>
      <c r="Q24" s="7"/>
    </row>
    <row r="25" spans="1:17" ht="48" customHeight="1" x14ac:dyDescent="0.25">
      <c r="A25" s="9" t="s">
        <v>63</v>
      </c>
      <c r="B25" s="14" t="s">
        <v>64</v>
      </c>
      <c r="C25" s="28">
        <v>10</v>
      </c>
      <c r="D25" s="28" t="str">
        <f>+IF(B18="HABILITADO",E69,"N/A")</f>
        <v>N/A</v>
      </c>
      <c r="E25" s="8"/>
      <c r="F25" s="8"/>
      <c r="G25" s="8"/>
      <c r="H25" s="8"/>
      <c r="I25" s="8"/>
      <c r="J25" s="8"/>
      <c r="K25" s="8"/>
      <c r="L25" s="8"/>
      <c r="M25" s="7"/>
      <c r="N25" s="7"/>
      <c r="O25" s="7"/>
      <c r="P25" s="7"/>
      <c r="Q25" s="7"/>
    </row>
    <row r="26" spans="1:17" x14ac:dyDescent="0.25">
      <c r="A26" s="119" t="s">
        <v>65</v>
      </c>
      <c r="B26" s="121"/>
      <c r="C26" s="29">
        <v>100</v>
      </c>
      <c r="D26" s="39">
        <f>SUM(D22:D25)</f>
        <v>0</v>
      </c>
      <c r="E26" s="8"/>
      <c r="F26" s="8"/>
      <c r="G26" s="8"/>
      <c r="H26" s="8"/>
      <c r="I26" s="8"/>
      <c r="J26" s="8"/>
      <c r="K26" s="8"/>
      <c r="L26" s="8"/>
      <c r="M26" s="7"/>
      <c r="N26" s="7"/>
      <c r="O26" s="7"/>
      <c r="P26" s="7"/>
      <c r="Q26" s="7"/>
    </row>
    <row r="27" spans="1:17" x14ac:dyDescent="0.25">
      <c r="A27" s="5"/>
      <c r="B27" s="5"/>
      <c r="C27" s="8"/>
      <c r="D27" s="8"/>
      <c r="E27" s="8"/>
      <c r="F27" s="8"/>
      <c r="G27" s="8"/>
      <c r="H27" s="8"/>
      <c r="I27" s="8"/>
      <c r="J27" s="8"/>
      <c r="K27" s="8"/>
      <c r="L27" s="8"/>
      <c r="M27" s="7"/>
      <c r="N27" s="7"/>
      <c r="O27" s="7"/>
      <c r="P27" s="7"/>
      <c r="Q27" s="7"/>
    </row>
    <row r="28" spans="1:17" x14ac:dyDescent="0.25">
      <c r="A28" s="8"/>
      <c r="B28" s="16"/>
      <c r="C28" s="16"/>
      <c r="D28" s="16"/>
      <c r="E28" s="16"/>
      <c r="F28" s="16"/>
      <c r="G28" s="16"/>
      <c r="H28" s="16"/>
      <c r="I28" s="16"/>
      <c r="J28" s="16"/>
      <c r="K28" s="16"/>
      <c r="L28" s="16"/>
      <c r="M28" s="16"/>
      <c r="N28" s="6"/>
      <c r="O28" s="6"/>
      <c r="P28" s="6"/>
      <c r="Q28" s="6"/>
    </row>
    <row r="29" spans="1:17" x14ac:dyDescent="0.25">
      <c r="A29" s="8"/>
      <c r="B29" s="16"/>
      <c r="C29" s="94" t="s">
        <v>66</v>
      </c>
      <c r="D29" s="94"/>
      <c r="E29" s="94"/>
      <c r="F29" s="94"/>
      <c r="G29" s="94"/>
      <c r="H29" s="16"/>
      <c r="I29" s="16"/>
      <c r="J29" s="16"/>
      <c r="K29" s="16"/>
      <c r="L29" s="16"/>
      <c r="M29" s="16"/>
      <c r="N29" s="6"/>
      <c r="O29" s="6"/>
      <c r="P29" s="6"/>
      <c r="Q29" s="6"/>
    </row>
    <row r="30" spans="1:17" x14ac:dyDescent="0.25">
      <c r="A30" s="94" t="s">
        <v>67</v>
      </c>
      <c r="B30" s="94"/>
      <c r="C30" s="27" t="s">
        <v>68</v>
      </c>
      <c r="D30" s="27" t="s">
        <v>69</v>
      </c>
      <c r="E30" s="27" t="s">
        <v>70</v>
      </c>
      <c r="F30" s="27" t="s">
        <v>71</v>
      </c>
      <c r="G30" s="27" t="s">
        <v>72</v>
      </c>
      <c r="H30" s="30" t="s">
        <v>41</v>
      </c>
    </row>
    <row r="31" spans="1:17" x14ac:dyDescent="0.25">
      <c r="A31" s="9" t="s">
        <v>73</v>
      </c>
      <c r="B31" s="10" t="s">
        <v>74</v>
      </c>
      <c r="C31" s="31" t="s">
        <v>75</v>
      </c>
      <c r="D31" s="31" t="s">
        <v>75</v>
      </c>
      <c r="E31" s="31" t="s">
        <v>75</v>
      </c>
      <c r="F31" s="31" t="s">
        <v>75</v>
      </c>
      <c r="G31" s="31"/>
      <c r="H31" s="10"/>
    </row>
    <row r="32" spans="1:17" ht="135" x14ac:dyDescent="0.25">
      <c r="A32" s="140" t="s">
        <v>76</v>
      </c>
      <c r="B32" s="74" t="s">
        <v>77</v>
      </c>
      <c r="C32" s="31" t="s">
        <v>75</v>
      </c>
      <c r="D32" s="31" t="s">
        <v>75</v>
      </c>
      <c r="E32" s="31" t="s">
        <v>75</v>
      </c>
      <c r="F32" s="73" t="s">
        <v>50</v>
      </c>
      <c r="G32" s="31"/>
      <c r="H32" s="74" t="s">
        <v>150</v>
      </c>
    </row>
    <row r="33" spans="1:18" ht="280.5" customHeight="1" x14ac:dyDescent="0.25">
      <c r="A33" s="9" t="s">
        <v>79</v>
      </c>
      <c r="B33" s="10" t="s">
        <v>80</v>
      </c>
      <c r="C33" s="31" t="s">
        <v>75</v>
      </c>
      <c r="D33" s="31" t="s">
        <v>75</v>
      </c>
      <c r="E33" s="31" t="s">
        <v>75</v>
      </c>
      <c r="F33" s="31" t="s">
        <v>50</v>
      </c>
      <c r="G33" s="31"/>
      <c r="H33" s="10" t="s">
        <v>142</v>
      </c>
    </row>
    <row r="34" spans="1:18" x14ac:dyDescent="0.25">
      <c r="A34" s="9"/>
      <c r="B34" s="10" t="s">
        <v>81</v>
      </c>
      <c r="C34" s="91" t="str">
        <f>+IF(AND(E38="CUMPLE",E40="CUMPLE",E41="CUMPLE",E42="CUMPLE"),"CUMPLE","NO CUMPLE")</f>
        <v>CUMPLE</v>
      </c>
      <c r="D34" s="92"/>
      <c r="E34" s="92"/>
      <c r="F34" s="92"/>
      <c r="G34" s="93"/>
      <c r="H34" s="10"/>
    </row>
    <row r="35" spans="1:18" ht="27" x14ac:dyDescent="0.25">
      <c r="A35" s="9">
        <v>14</v>
      </c>
      <c r="B35" s="10" t="s">
        <v>82</v>
      </c>
      <c r="C35" s="91" t="s">
        <v>50</v>
      </c>
      <c r="D35" s="92"/>
      <c r="E35" s="92"/>
      <c r="F35" s="92"/>
      <c r="G35" s="93"/>
      <c r="H35" s="10" t="s">
        <v>143</v>
      </c>
    </row>
    <row r="36" spans="1:18" x14ac:dyDescent="0.25">
      <c r="A36" s="8"/>
      <c r="B36" s="16"/>
      <c r="C36" s="16"/>
      <c r="D36" s="16"/>
      <c r="E36" s="16"/>
      <c r="F36" s="16"/>
      <c r="G36" s="16"/>
      <c r="H36" s="16"/>
      <c r="I36" s="16"/>
      <c r="J36" s="16"/>
      <c r="K36" s="16"/>
      <c r="L36" s="16"/>
      <c r="M36" s="16"/>
      <c r="N36" s="6"/>
      <c r="O36" s="6"/>
      <c r="P36" s="6"/>
      <c r="Q36" s="6"/>
    </row>
    <row r="37" spans="1:18" s="17" customFormat="1" ht="27" customHeight="1" x14ac:dyDescent="0.25">
      <c r="A37" s="98" t="s">
        <v>83</v>
      </c>
      <c r="B37" s="98"/>
      <c r="C37" s="98" t="s">
        <v>84</v>
      </c>
      <c r="D37" s="98"/>
      <c r="E37" s="98"/>
      <c r="F37" s="99" t="s">
        <v>41</v>
      </c>
      <c r="G37" s="99"/>
      <c r="H37" s="99"/>
      <c r="I37" s="59"/>
      <c r="J37" s="59"/>
      <c r="K37" s="59"/>
      <c r="L37" s="59"/>
      <c r="M37" s="59"/>
      <c r="N37" s="59"/>
      <c r="O37" s="6"/>
      <c r="P37" s="6"/>
      <c r="Q37" s="6"/>
      <c r="R37" s="6"/>
    </row>
    <row r="38" spans="1:18" s="17" customFormat="1" ht="67.5" customHeight="1" x14ac:dyDescent="0.25">
      <c r="A38" s="10" t="s">
        <v>85</v>
      </c>
      <c r="B38" s="67">
        <v>2621</v>
      </c>
      <c r="C38" s="115" t="str">
        <f>+IF(B38&gt;'Resumen región 32'!E3,"NO CUMPLE, LA PROPUESTA SUPERA LOS ACCESOS PERMITIDOS PARA LA REGIÓN","CUMPLE, LOS ACCESOS MÁXIMOS PERMITIDOS PARA LA REGIÓN")</f>
        <v>CUMPLE, LOS ACCESOS MÁXIMOS PERMITIDOS PARA LA REGIÓN</v>
      </c>
      <c r="D38" s="115" t="str">
        <f>+IF(B38&lt;='Resumen región 32'!E3,IF(B39/B38&gt;=0.2,"CUMPLE CONDICIÓN DEL 20%","NO CUMPLE CONDICIÓN DEL 20%"),"NO CUMPLE, LA PROPUESTA SUPERA LOS ACCESOS PERMITIDOS PARA LA REGIÓN")</f>
        <v>CUMPLE CONDICIÓN DEL 20%</v>
      </c>
      <c r="E38" s="100" t="str">
        <f>+IF(AND(C38="CUMPLE, LOS ACCESOS MÁXIMOS PERMITIDOS PARA LA REGIÓN",D38="CUMPLE CONDICIÓN DEL 20%"),"CUMPLE","NO CUMPLE")</f>
        <v>CUMPLE</v>
      </c>
      <c r="F38" s="102" t="s">
        <v>144</v>
      </c>
      <c r="G38" s="103"/>
      <c r="H38" s="104"/>
      <c r="I38" s="59"/>
      <c r="J38" s="59"/>
      <c r="K38" s="59"/>
      <c r="L38" s="59"/>
      <c r="M38" s="59"/>
      <c r="N38" s="59"/>
      <c r="O38" s="6"/>
      <c r="P38" s="6"/>
      <c r="Q38" s="6"/>
      <c r="R38" s="6"/>
    </row>
    <row r="39" spans="1:18" s="17" customFormat="1" ht="78" customHeight="1" x14ac:dyDescent="0.25">
      <c r="A39" s="31" t="s">
        <v>89</v>
      </c>
      <c r="B39" s="67">
        <v>7034</v>
      </c>
      <c r="C39" s="115"/>
      <c r="D39" s="115"/>
      <c r="E39" s="101"/>
      <c r="F39" s="105"/>
      <c r="G39" s="106"/>
      <c r="H39" s="107"/>
      <c r="I39" s="59"/>
      <c r="J39" s="59"/>
      <c r="K39" s="59"/>
      <c r="L39" s="59"/>
      <c r="M39" s="59"/>
      <c r="N39" s="59"/>
      <c r="O39" s="6"/>
      <c r="P39" s="6"/>
      <c r="Q39" s="6"/>
      <c r="R39" s="6"/>
    </row>
    <row r="40" spans="1:18" s="17" customFormat="1" ht="15" customHeight="1" x14ac:dyDescent="0.25">
      <c r="A40" s="91" t="s">
        <v>90</v>
      </c>
      <c r="B40" s="92"/>
      <c r="C40" s="92"/>
      <c r="D40" s="93"/>
      <c r="E40" s="31" t="s">
        <v>75</v>
      </c>
      <c r="F40" s="95"/>
      <c r="G40" s="96"/>
      <c r="H40" s="97"/>
      <c r="I40" s="59"/>
      <c r="J40" s="59"/>
      <c r="K40" s="59"/>
      <c r="L40" s="59"/>
      <c r="M40" s="59"/>
      <c r="N40" s="59"/>
      <c r="O40" s="6"/>
      <c r="P40" s="6"/>
      <c r="Q40" s="6"/>
      <c r="R40" s="6"/>
    </row>
    <row r="41" spans="1:18" s="17" customFormat="1" ht="13.5" customHeight="1" x14ac:dyDescent="0.25">
      <c r="A41" s="91" t="s">
        <v>91</v>
      </c>
      <c r="B41" s="92"/>
      <c r="C41" s="92"/>
      <c r="D41" s="93"/>
      <c r="E41" s="31" t="s">
        <v>75</v>
      </c>
      <c r="F41" s="95"/>
      <c r="G41" s="96"/>
      <c r="H41" s="97"/>
      <c r="I41" s="59"/>
      <c r="J41" s="59"/>
      <c r="K41" s="59"/>
      <c r="L41" s="59"/>
      <c r="M41" s="59"/>
      <c r="N41" s="59"/>
      <c r="O41" s="6"/>
      <c r="P41" s="6"/>
      <c r="Q41" s="6"/>
      <c r="R41" s="6"/>
    </row>
    <row r="42" spans="1:18" s="17" customFormat="1" ht="15" customHeight="1" x14ac:dyDescent="0.25">
      <c r="A42" s="91" t="s">
        <v>92</v>
      </c>
      <c r="B42" s="92"/>
      <c r="C42" s="92"/>
      <c r="D42" s="93"/>
      <c r="E42" s="31" t="s">
        <v>75</v>
      </c>
      <c r="F42" s="95"/>
      <c r="G42" s="96"/>
      <c r="H42" s="97"/>
      <c r="I42" s="59"/>
      <c r="J42" s="59"/>
      <c r="K42" s="59"/>
      <c r="L42" s="59"/>
      <c r="M42" s="59"/>
      <c r="N42" s="59"/>
      <c r="O42" s="6"/>
      <c r="P42" s="6"/>
      <c r="Q42" s="6"/>
      <c r="R42" s="6"/>
    </row>
    <row r="43" spans="1:18" s="17" customFormat="1" ht="87.75" customHeight="1" x14ac:dyDescent="0.25">
      <c r="A43" s="86" t="s">
        <v>93</v>
      </c>
      <c r="B43" s="87"/>
      <c r="C43" s="87"/>
      <c r="D43" s="87"/>
      <c r="E43" s="87"/>
      <c r="F43" s="87"/>
      <c r="G43" s="87"/>
      <c r="H43" s="88"/>
      <c r="I43" s="59"/>
      <c r="J43" s="59"/>
      <c r="K43" s="59"/>
      <c r="L43" s="59"/>
      <c r="M43" s="59"/>
      <c r="N43" s="59"/>
      <c r="O43" s="6"/>
      <c r="P43" s="6"/>
      <c r="Q43" s="6"/>
      <c r="R43" s="6"/>
    </row>
    <row r="44" spans="1:18" ht="6.75" customHeight="1" x14ac:dyDescent="0.25">
      <c r="A44" s="21"/>
      <c r="C44" s="18"/>
      <c r="D44" s="18"/>
      <c r="E44" s="18"/>
      <c r="F44" s="18"/>
    </row>
    <row r="45" spans="1:18" x14ac:dyDescent="0.25">
      <c r="A45" s="94" t="s">
        <v>94</v>
      </c>
      <c r="B45" s="94"/>
      <c r="C45" s="27" t="str">
        <f>+IF(COUNTIF(C31:G35,"=NO CUMPLE")&gt;0,"NO CUMPLE","CUMPLE")</f>
        <v>NO CUMPLE</v>
      </c>
      <c r="D45" s="21"/>
      <c r="E45" s="21"/>
      <c r="F45" s="21"/>
    </row>
    <row r="46" spans="1:18" x14ac:dyDescent="0.25">
      <c r="A46" s="8"/>
      <c r="B46" s="16"/>
      <c r="C46" s="16"/>
      <c r="D46" s="16"/>
      <c r="E46" s="16"/>
      <c r="F46" s="16"/>
      <c r="G46" s="16"/>
      <c r="H46" s="16"/>
      <c r="I46" s="16"/>
      <c r="J46" s="16"/>
      <c r="K46" s="16"/>
      <c r="L46" s="16"/>
      <c r="M46" s="16"/>
      <c r="N46" s="6"/>
      <c r="O46" s="6"/>
      <c r="P46" s="6"/>
      <c r="Q46" s="6"/>
    </row>
    <row r="47" spans="1:18" x14ac:dyDescent="0.25">
      <c r="A47" s="94" t="s">
        <v>95</v>
      </c>
      <c r="B47" s="94"/>
      <c r="C47" s="94"/>
      <c r="D47" s="94"/>
      <c r="E47" s="94"/>
      <c r="F47" s="94"/>
      <c r="G47" s="94"/>
      <c r="H47" s="94"/>
      <c r="O47" s="18"/>
      <c r="P47" s="18"/>
      <c r="Q47" s="18"/>
    </row>
    <row r="49" spans="1:8" s="17" customFormat="1" ht="54" x14ac:dyDescent="0.25">
      <c r="A49" s="98" t="s">
        <v>96</v>
      </c>
      <c r="B49" s="32" t="s">
        <v>97</v>
      </c>
      <c r="C49" s="32" t="s">
        <v>98</v>
      </c>
      <c r="D49" s="32" t="s">
        <v>99</v>
      </c>
      <c r="E49" s="32" t="s">
        <v>100</v>
      </c>
      <c r="F49" s="32" t="s">
        <v>101</v>
      </c>
      <c r="G49" s="32" t="s">
        <v>102</v>
      </c>
      <c r="H49" s="35" t="s">
        <v>41</v>
      </c>
    </row>
    <row r="50" spans="1:8" s="17" customFormat="1" x14ac:dyDescent="0.25">
      <c r="A50" s="98"/>
      <c r="B50" s="11" t="s">
        <v>103</v>
      </c>
      <c r="C50" s="33">
        <v>0</v>
      </c>
      <c r="D50" s="111" t="s">
        <v>145</v>
      </c>
      <c r="E50" s="111">
        <v>1</v>
      </c>
      <c r="F50" s="100">
        <f>+ROUND((E50/'Resumen región 32'!E5)*100,0)</f>
        <v>11</v>
      </c>
      <c r="G50" s="114">
        <f>IF(F50=0,0,IF(AND(F50&gt;0,F50&lt;=20),5,IF(AND(F50&gt;20,F50&lt;=50),15,IF(AND(F50&gt;50,F50&lt;=70),25,IF(AND(F50&gt;70,F50&lt;=100),40,"ERROR")))))</f>
        <v>5</v>
      </c>
      <c r="H50" s="136" t="s">
        <v>146</v>
      </c>
    </row>
    <row r="51" spans="1:8" s="17" customFormat="1" ht="36.75" customHeight="1" x14ac:dyDescent="0.25">
      <c r="A51" s="98"/>
      <c r="B51" s="11" t="s">
        <v>106</v>
      </c>
      <c r="C51" s="33">
        <v>5</v>
      </c>
      <c r="D51" s="112"/>
      <c r="E51" s="112"/>
      <c r="F51" s="131"/>
      <c r="G51" s="114"/>
      <c r="H51" s="131"/>
    </row>
    <row r="52" spans="1:8" s="17" customFormat="1" ht="36.75" customHeight="1" x14ac:dyDescent="0.25">
      <c r="A52" s="98"/>
      <c r="B52" s="11" t="s">
        <v>107</v>
      </c>
      <c r="C52" s="33">
        <v>15</v>
      </c>
      <c r="D52" s="112"/>
      <c r="E52" s="112"/>
      <c r="F52" s="131"/>
      <c r="G52" s="114"/>
      <c r="H52" s="131"/>
    </row>
    <row r="53" spans="1:8" s="17" customFormat="1" ht="36.75" customHeight="1" x14ac:dyDescent="0.25">
      <c r="A53" s="98"/>
      <c r="B53" s="11" t="s">
        <v>108</v>
      </c>
      <c r="C53" s="33">
        <v>25</v>
      </c>
      <c r="D53" s="112"/>
      <c r="E53" s="112"/>
      <c r="F53" s="131"/>
      <c r="G53" s="114"/>
      <c r="H53" s="131"/>
    </row>
    <row r="54" spans="1:8" s="17" customFormat="1" ht="36.75" customHeight="1" x14ac:dyDescent="0.25">
      <c r="A54" s="98"/>
      <c r="B54" s="11" t="s">
        <v>109</v>
      </c>
      <c r="C54" s="33">
        <v>40</v>
      </c>
      <c r="D54" s="113"/>
      <c r="E54" s="113"/>
      <c r="F54" s="101"/>
      <c r="G54" s="114"/>
      <c r="H54" s="101"/>
    </row>
    <row r="57" spans="1:8" ht="40.5" x14ac:dyDescent="0.25">
      <c r="A57" s="98" t="s">
        <v>110</v>
      </c>
      <c r="B57" s="32" t="s">
        <v>111</v>
      </c>
      <c r="C57" s="32" t="s">
        <v>98</v>
      </c>
      <c r="D57" s="32" t="s">
        <v>112</v>
      </c>
      <c r="E57" s="32" t="s">
        <v>113</v>
      </c>
      <c r="F57" s="126" t="s">
        <v>41</v>
      </c>
      <c r="G57" s="126"/>
      <c r="H57" s="126"/>
    </row>
    <row r="58" spans="1:8" x14ac:dyDescent="0.25">
      <c r="A58" s="98"/>
      <c r="B58" s="31" t="s">
        <v>114</v>
      </c>
      <c r="C58" s="33">
        <v>0</v>
      </c>
      <c r="D58" s="57"/>
      <c r="E58" s="58"/>
      <c r="F58" s="132"/>
      <c r="G58" s="133"/>
      <c r="H58" s="134"/>
    </row>
    <row r="59" spans="1:8" x14ac:dyDescent="0.25">
      <c r="A59" s="98"/>
      <c r="B59" s="31" t="s">
        <v>115</v>
      </c>
      <c r="C59" s="33">
        <v>5</v>
      </c>
      <c r="D59" s="57"/>
      <c r="E59" s="58"/>
      <c r="F59" s="132"/>
      <c r="G59" s="133"/>
      <c r="H59" s="134"/>
    </row>
    <row r="60" spans="1:8" x14ac:dyDescent="0.25">
      <c r="A60" s="98"/>
      <c r="B60" s="31" t="s">
        <v>116</v>
      </c>
      <c r="C60" s="33">
        <v>15</v>
      </c>
      <c r="D60" s="57"/>
      <c r="E60" s="58"/>
      <c r="F60" s="132"/>
      <c r="G60" s="133"/>
      <c r="H60" s="134"/>
    </row>
    <row r="61" spans="1:8" x14ac:dyDescent="0.25">
      <c r="A61" s="98"/>
      <c r="B61" s="31" t="s">
        <v>117</v>
      </c>
      <c r="C61" s="33">
        <v>30</v>
      </c>
      <c r="D61" s="57" t="s">
        <v>118</v>
      </c>
      <c r="E61" s="58">
        <v>30</v>
      </c>
      <c r="F61" s="132"/>
      <c r="G61" s="133"/>
      <c r="H61" s="134"/>
    </row>
    <row r="64" spans="1:8" ht="27" x14ac:dyDescent="0.25">
      <c r="A64" s="98" t="s">
        <v>119</v>
      </c>
      <c r="B64" s="32" t="s">
        <v>120</v>
      </c>
      <c r="C64" s="32" t="s">
        <v>121</v>
      </c>
      <c r="D64" s="32" t="s">
        <v>122</v>
      </c>
      <c r="E64" s="32" t="s">
        <v>123</v>
      </c>
      <c r="F64" s="32" t="s">
        <v>98</v>
      </c>
      <c r="G64" s="32" t="s">
        <v>102</v>
      </c>
      <c r="H64" s="38" t="s">
        <v>41</v>
      </c>
    </row>
    <row r="65" spans="1:18" ht="27" x14ac:dyDescent="0.25">
      <c r="A65" s="98"/>
      <c r="B65" s="36">
        <v>59970</v>
      </c>
      <c r="C65" s="36">
        <v>99950</v>
      </c>
      <c r="D65" s="68">
        <v>85000</v>
      </c>
      <c r="E65" s="12" t="str">
        <f>+IF(AND(D65&gt;=B65,D65&lt;=C65),"CUMPLE","NO CUMPLE")</f>
        <v>CUMPLE</v>
      </c>
      <c r="F65" s="28">
        <v>20</v>
      </c>
      <c r="G65" s="40" t="s">
        <v>124</v>
      </c>
      <c r="H65" s="37"/>
    </row>
    <row r="67" spans="1:18" x14ac:dyDescent="0.25">
      <c r="A67" s="5"/>
      <c r="B67" s="5"/>
      <c r="C67" s="8"/>
      <c r="D67" s="8"/>
      <c r="E67" s="8"/>
      <c r="F67" s="8"/>
      <c r="G67" s="8"/>
      <c r="H67" s="8"/>
      <c r="I67" s="8"/>
      <c r="J67" s="8"/>
      <c r="K67" s="8"/>
      <c r="L67" s="8"/>
      <c r="M67" s="7"/>
      <c r="N67" s="7"/>
      <c r="O67" s="7"/>
      <c r="P67" s="7"/>
      <c r="Q67" s="7"/>
    </row>
    <row r="68" spans="1:18" ht="54" x14ac:dyDescent="0.25">
      <c r="A68" s="108" t="s">
        <v>125</v>
      </c>
      <c r="B68" s="32" t="s">
        <v>126</v>
      </c>
      <c r="C68" s="32" t="s">
        <v>127</v>
      </c>
      <c r="D68" s="32" t="s">
        <v>98</v>
      </c>
      <c r="E68" s="32" t="s">
        <v>102</v>
      </c>
      <c r="F68" s="126" t="s">
        <v>41</v>
      </c>
      <c r="G68" s="126"/>
      <c r="H68" s="126"/>
      <c r="I68" s="8"/>
      <c r="J68" s="8"/>
      <c r="K68" s="7"/>
      <c r="L68" s="7"/>
      <c r="M68" s="7"/>
      <c r="N68" s="7"/>
      <c r="O68" s="7"/>
    </row>
    <row r="69" spans="1:18" ht="151.5" customHeight="1" x14ac:dyDescent="0.25">
      <c r="A69" s="109"/>
      <c r="B69" s="41">
        <f>+ROUND('Resumen región 32'!E3*20%,0)</f>
        <v>524</v>
      </c>
      <c r="C69" s="68">
        <v>7034</v>
      </c>
      <c r="D69" s="28">
        <v>10</v>
      </c>
      <c r="E69" s="28">
        <f>+IF(((C69-B69)/'Resumen región 32'!E3)*D69&gt;10,10,((C69-B69)/'Resumen región 32'!E3)*D69)</f>
        <v>10</v>
      </c>
      <c r="F69" s="135" t="s">
        <v>144</v>
      </c>
      <c r="G69" s="127"/>
      <c r="H69" s="127"/>
      <c r="I69" s="8"/>
      <c r="J69" s="8"/>
      <c r="K69" s="7"/>
      <c r="L69" s="7"/>
      <c r="M69" s="7"/>
      <c r="N69" s="7"/>
      <c r="O69" s="7"/>
    </row>
    <row r="70" spans="1:18" s="17" customFormat="1" ht="42" customHeight="1" x14ac:dyDescent="0.25">
      <c r="A70" s="86" t="s">
        <v>149</v>
      </c>
      <c r="B70" s="87"/>
      <c r="C70" s="87"/>
      <c r="D70" s="87"/>
      <c r="E70" s="87"/>
      <c r="F70" s="87"/>
      <c r="G70" s="87"/>
      <c r="H70" s="88"/>
      <c r="I70" s="59"/>
      <c r="J70" s="59"/>
      <c r="K70" s="59"/>
      <c r="L70" s="59"/>
      <c r="M70" s="59"/>
      <c r="N70" s="59"/>
      <c r="O70" s="6"/>
      <c r="P70" s="6"/>
      <c r="Q70" s="6"/>
      <c r="R70" s="6"/>
    </row>
  </sheetData>
  <mergeCells count="49">
    <mergeCell ref="A26:B26"/>
    <mergeCell ref="A1:H1"/>
    <mergeCell ref="B3:E3"/>
    <mergeCell ref="A13:B13"/>
    <mergeCell ref="A20:D20"/>
    <mergeCell ref="A21:B21"/>
    <mergeCell ref="G6:H6"/>
    <mergeCell ref="G7:H7"/>
    <mergeCell ref="G8:H8"/>
    <mergeCell ref="G9:H9"/>
    <mergeCell ref="G10:H10"/>
    <mergeCell ref="G11:H11"/>
    <mergeCell ref="C35:G35"/>
    <mergeCell ref="C29:G29"/>
    <mergeCell ref="A30:B30"/>
    <mergeCell ref="C34:G34"/>
    <mergeCell ref="A37:B37"/>
    <mergeCell ref="C37:E37"/>
    <mergeCell ref="F37:H37"/>
    <mergeCell ref="C38:C39"/>
    <mergeCell ref="D38:D39"/>
    <mergeCell ref="E38:E39"/>
    <mergeCell ref="F38:H39"/>
    <mergeCell ref="A40:D40"/>
    <mergeCell ref="F40:H40"/>
    <mergeCell ref="A41:D41"/>
    <mergeCell ref="F41:H41"/>
    <mergeCell ref="A42:D42"/>
    <mergeCell ref="F42:H42"/>
    <mergeCell ref="A43:H43"/>
    <mergeCell ref="A45:B45"/>
    <mergeCell ref="A47:H47"/>
    <mergeCell ref="A49:A54"/>
    <mergeCell ref="D50:D54"/>
    <mergeCell ref="E50:E54"/>
    <mergeCell ref="F50:F54"/>
    <mergeCell ref="G50:G54"/>
    <mergeCell ref="H50:H54"/>
    <mergeCell ref="A57:A61"/>
    <mergeCell ref="F57:H57"/>
    <mergeCell ref="F58:H58"/>
    <mergeCell ref="F59:H59"/>
    <mergeCell ref="F60:H60"/>
    <mergeCell ref="F61:H61"/>
    <mergeCell ref="A70:H70"/>
    <mergeCell ref="A64:A65"/>
    <mergeCell ref="A68:A69"/>
    <mergeCell ref="F68:H68"/>
    <mergeCell ref="F69:H69"/>
  </mergeCells>
  <conditionalFormatting sqref="C32:E33">
    <cfRule type="cellIs" dxfId="2" priority="4" operator="equal">
      <formula>"NO CUMPLE"</formula>
    </cfRule>
  </conditionalFormatting>
  <conditionalFormatting sqref="C31:G31 G32">
    <cfRule type="cellIs" dxfId="1" priority="5" operator="equal">
      <formula>"NO CUMPLE"</formula>
    </cfRule>
  </conditionalFormatting>
  <conditionalFormatting sqref="E40:E43">
    <cfRule type="cellIs" dxfId="0" priority="2" operator="equal">
      <formula>"NO CUMPLE"</formula>
    </cfRule>
  </conditionalFormatting>
  <conditionalFormatting sqref="F33:G33">
    <cfRule type="cellIs" priority="1" operator="equal">
      <formula>"NO CUMPLE"</formula>
    </cfRule>
  </conditionalFormatting>
  <pageMargins left="0.7" right="0.7" top="0.75" bottom="0.75" header="0.3" footer="0.3"/>
  <pageSetup scale="99" orientation="portrait" r:id="rId1"/>
  <extLst>
    <ext xmlns:x14="http://schemas.microsoft.com/office/spreadsheetml/2009/9/main" uri="{CCE6A557-97BC-4b89-ADB6-D9C93CAAB3DF}">
      <x14:dataValidations xmlns:xm="http://schemas.microsoft.com/office/excel/2006/main" count="1">
        <x14:dataValidation type="list" showInputMessage="1" showErrorMessage="1" errorTitle="No permitido" error="Seleccione" xr:uid="{E5C9E2A0-61D5-4C7E-AEAF-B4B6F1F6857D}">
          <x14:formula1>
            <xm:f>Variables!$A$2:$A$3</xm:f>
          </x14:formula1>
          <xm:sqref>C31:G33 C35 E40:E43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80C18-3DE1-4E20-80D5-C00D5160187C}">
  <sheetPr codeName="Sheet1"/>
  <dimension ref="A1:B3"/>
  <sheetViews>
    <sheetView workbookViewId="0">
      <selection activeCell="D19" sqref="D19"/>
    </sheetView>
  </sheetViews>
  <sheetFormatPr baseColWidth="10" defaultColWidth="9.140625" defaultRowHeight="15" x14ac:dyDescent="0.25"/>
  <cols>
    <col min="1" max="1" width="10.7109375" style="1" customWidth="1"/>
  </cols>
  <sheetData>
    <row r="1" spans="1:2" x14ac:dyDescent="0.25">
      <c r="A1" s="1" t="s">
        <v>147</v>
      </c>
      <c r="B1" s="1" t="s">
        <v>148</v>
      </c>
    </row>
    <row r="2" spans="1:2" x14ac:dyDescent="0.25">
      <c r="A2" s="1" t="s">
        <v>75</v>
      </c>
      <c r="B2" s="1">
        <v>1</v>
      </c>
    </row>
    <row r="3" spans="1:2" x14ac:dyDescent="0.25">
      <c r="A3" s="1" t="s">
        <v>50</v>
      </c>
      <c r="B3" s="1">
        <v>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 región 32</vt:lpstr>
      <vt:lpstr>CONEXIÓN DIGITAL</vt:lpstr>
      <vt:lpstr>UT CONECTANDO REGIONES SRCC</vt:lpstr>
      <vt:lpstr>Variables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Jairo Alexander Rojas</dc:creator>
  <cp:keywords/>
  <dc:description/>
  <cp:lastModifiedBy>Roberto Carlos Rubio Bautista</cp:lastModifiedBy>
  <cp:revision/>
  <dcterms:created xsi:type="dcterms:W3CDTF">2024-07-18T10:19:11Z</dcterms:created>
  <dcterms:modified xsi:type="dcterms:W3CDTF">2024-08-09T21:41:50Z</dcterms:modified>
  <cp:category/>
  <cp:contentStatus/>
</cp:coreProperties>
</file>