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mintic-my.sharepoint.com/personal/rrubio_mintic_gov_co/Documents/Escritorio/Carpeta insumos apoyo evaluación/Publicación 04092024 - Alcance Evaluación Definitiva/"/>
    </mc:Choice>
  </mc:AlternateContent>
  <xr:revisionPtr revIDLastSave="71" documentId="13_ncr:1_{7F9ED285-3652-496C-9913-AE50CF0A9822}" xr6:coauthVersionLast="47" xr6:coauthVersionMax="47" xr10:uidLastSave="{9E118693-E7A4-4D81-B663-D4E7B125D5B3}"/>
  <bookViews>
    <workbookView xWindow="-120" yWindow="-120" windowWidth="20730" windowHeight="11040" activeTab="1" xr2:uid="{00473EA7-88E8-491B-B800-433EC08ABE0C}"/>
  </bookViews>
  <sheets>
    <sheet name="Resumen región 39" sheetId="15" r:id="rId1"/>
    <sheet name="INTERSOCIAL CUNDI" sheetId="6" r:id="rId2"/>
    <sheet name="UT GNEXT" sheetId="17" r:id="rId3"/>
    <sheet name="Variable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5" l="1"/>
  <c r="J27" i="15"/>
  <c r="I27" i="15"/>
  <c r="H27" i="15"/>
  <c r="G27" i="15"/>
  <c r="C68" i="6"/>
  <c r="B28" i="15"/>
  <c r="B27" i="15"/>
  <c r="B68" i="17"/>
  <c r="F49" i="17"/>
  <c r="G49" i="17" s="1"/>
  <c r="C37" i="17"/>
  <c r="C68" i="17"/>
  <c r="E68" i="17" s="1"/>
  <c r="E64" i="17"/>
  <c r="E58" i="17"/>
  <c r="E28" i="15"/>
  <c r="B38" i="17"/>
  <c r="D37" i="17" s="1"/>
  <c r="C28" i="15"/>
  <c r="E37" i="17" l="1"/>
  <c r="C33" i="17" s="1"/>
  <c r="C44" i="17" s="1"/>
  <c r="B16" i="17" s="1"/>
  <c r="B18" i="17" l="1"/>
  <c r="F28" i="15" s="1"/>
  <c r="D28" i="15"/>
  <c r="D22" i="17" l="1"/>
  <c r="D24" i="17"/>
  <c r="D23" i="17"/>
  <c r="D25" i="17"/>
  <c r="D26" i="17" l="1"/>
  <c r="C27" i="15"/>
  <c r="E3" i="15"/>
  <c r="B68" i="6" s="1"/>
  <c r="E64" i="6"/>
  <c r="E5" i="15"/>
  <c r="F49" i="6" s="1"/>
  <c r="G49" i="6" s="1"/>
  <c r="E27" i="15"/>
  <c r="D37" i="6" l="1"/>
  <c r="C37" i="6"/>
  <c r="E68" i="6"/>
  <c r="E37" i="6" l="1"/>
  <c r="C33" i="6" s="1"/>
  <c r="C44" i="6" s="1"/>
  <c r="B16" i="6" s="1"/>
  <c r="B18" i="6" l="1"/>
  <c r="F27" i="15" s="1"/>
  <c r="D27" i="15"/>
  <c r="D25" i="6" l="1"/>
  <c r="D23" i="6"/>
  <c r="D22" i="6"/>
  <c r="D24" i="6"/>
  <c r="D26" i="6" l="1"/>
</calcChain>
</file>

<file path=xl/sharedStrings.xml><?xml version="1.0" encoding="utf-8"?>
<sst xmlns="http://schemas.openxmlformats.org/spreadsheetml/2006/main" count="287" uniqueCount="147">
  <si>
    <t xml:space="preserve">EVALUACIÓN CONVOCATORIA LINEAS DE FOMENTO 2.0 
2024   </t>
  </si>
  <si>
    <t>REGIÓN</t>
  </si>
  <si>
    <t>CANTIDAD DE ACCESOS DE LA REGIÓN</t>
  </si>
  <si>
    <t>INVERSIÓN (CAPEX)</t>
  </si>
  <si>
    <t>CANTIDAD DE MUNICIPIOS DE LA REGIÓN</t>
  </si>
  <si>
    <t>No.</t>
  </si>
  <si>
    <t>DEPARTAMENTO</t>
  </si>
  <si>
    <t>MUNICIPIO</t>
  </si>
  <si>
    <t>CANTIDAD DE ACCESOS POR MUNICIPIO</t>
  </si>
  <si>
    <t>CUNDINAMARCA</t>
  </si>
  <si>
    <t>ANOLAIMA</t>
  </si>
  <si>
    <t>APULO</t>
  </si>
  <si>
    <t>QUIPILE</t>
  </si>
  <si>
    <t>SAN ANTONIO DEL TEQUENDAMA</t>
  </si>
  <si>
    <t>TENA</t>
  </si>
  <si>
    <t>RESUMEN DE PROPUESTAS PARA LA REGIÓN</t>
  </si>
  <si>
    <t>No</t>
  </si>
  <si>
    <t>NOMBRE PROPONENTE</t>
  </si>
  <si>
    <t>REQUISITOS HABILITANTES</t>
  </si>
  <si>
    <t>CRITERIOS DE SELECCIÓN Y PRIORIZACIÓN</t>
  </si>
  <si>
    <t>JURÍDICOS</t>
  </si>
  <si>
    <t>TÉCNICOS</t>
  </si>
  <si>
    <t>FINANCIEROS</t>
  </si>
  <si>
    <t>ESTADO HABILITACIÓN</t>
  </si>
  <si>
    <t>PRESENCIA EN REGIÓN</t>
  </si>
  <si>
    <t>TIEMPO OPERACIÓN ADICIONAL</t>
  </si>
  <si>
    <t>VALOR  TARIFA MENSUAL</t>
  </si>
  <si>
    <t xml:space="preserve">MAYOR PORCENTAJE AL EXIGIDO DE ACCESOS </t>
  </si>
  <si>
    <t>PUNTAJE TOTAL</t>
  </si>
  <si>
    <t>PROPONENTE</t>
  </si>
  <si>
    <t>UNION TEMPORAL INTERSOCIAL CUNDINAMARCA</t>
  </si>
  <si>
    <t>Orden</t>
  </si>
  <si>
    <t>Miembro del Proponente (para proponentes plurales ingrese 1 por fila)</t>
  </si>
  <si>
    <t>Número RUTIC (registrado en MinTIC)</t>
  </si>
  <si>
    <t>Apoderado o Representante Legal</t>
  </si>
  <si>
    <t>Porcentaje de participación en el Proponente Plural</t>
  </si>
  <si>
    <t>Debe acreditar indicadores financieros</t>
  </si>
  <si>
    <t>OBSERVACIONES</t>
  </si>
  <si>
    <t>Integrante 1</t>
  </si>
  <si>
    <t>SUPER REDES SAS</t>
  </si>
  <si>
    <t>CRISTIAN CAMILO GIRALDO RAMIREZ</t>
  </si>
  <si>
    <t>SI</t>
  </si>
  <si>
    <t>Integrante 2</t>
  </si>
  <si>
    <t>COLOMBIA NET DE OCCIDENTE SAS</t>
  </si>
  <si>
    <t>JUAN PABLO GONZALEZ GONZALEZ</t>
  </si>
  <si>
    <t>RESUMEN REQUISITOS HABILITANTES</t>
  </si>
  <si>
    <t>REQUISITO HABILITANTE</t>
  </si>
  <si>
    <t>CUMPLE / NO CUMPLE</t>
  </si>
  <si>
    <t>Requisitos Jurídicos</t>
  </si>
  <si>
    <t>CUMPLE</t>
  </si>
  <si>
    <t>Requisitos Técnicos</t>
  </si>
  <si>
    <t>Requisitos Financieros</t>
  </si>
  <si>
    <t>NO CUMPLE</t>
  </si>
  <si>
    <t>20.2  RESUMEN CRITERIOS DE SELECCIÓN Y PRIORIZACIÓN - ASIGNACIÓN DE PUNTAJE</t>
  </si>
  <si>
    <t>CRITERIO</t>
  </si>
  <si>
    <t>PUNTAJE MÁXIMO</t>
  </si>
  <si>
    <t>PUNTAJE DEL PROPONENTE</t>
  </si>
  <si>
    <t>20.2.1</t>
  </si>
  <si>
    <t>Presencia en región interés con acceso Internet fijo (cantidad de municipios) :</t>
  </si>
  <si>
    <t>20.2.2</t>
  </si>
  <si>
    <t>Tiempo operación adicional al mínimo del proyecto (meses) :</t>
  </si>
  <si>
    <t>20.2.3</t>
  </si>
  <si>
    <t>Valor  tarifa mensual por servicio de Conectividad ($ / mes) :</t>
  </si>
  <si>
    <t>20.2.4</t>
  </si>
  <si>
    <t>Mayor porcentaje al exigido de accesos a internet fijo desplegados en Territorio Nal (cantidad de accesos) :</t>
  </si>
  <si>
    <t>TOTAL</t>
  </si>
  <si>
    <t>EVALUACIÓN TÉCNICA DEL PROPONENTE</t>
  </si>
  <si>
    <t>11.2 REQUISITOS TÉCNICOS HABILITANTES</t>
  </si>
  <si>
    <t>INTEGRANTE 1</t>
  </si>
  <si>
    <t>INTEGRANTE 2</t>
  </si>
  <si>
    <t>INTEGRANTE 3</t>
  </si>
  <si>
    <t>INTEGRANTE 4</t>
  </si>
  <si>
    <t>INTEGRANTE 5</t>
  </si>
  <si>
    <t>11.2.1</t>
  </si>
  <si>
    <t>Registro Único TIC</t>
  </si>
  <si>
    <t>11.2.2</t>
  </si>
  <si>
    <t>Pago de la Contraprestaciones (validado con corte fecha de presentación de propuestas -19/07/2024- Se validará nuevamente el estado para el informe final)</t>
  </si>
  <si>
    <t>11.2.3
11.2.4</t>
  </si>
  <si>
    <t>Reporte de información al Sistema de Información Integral del Sector TIC Colombia -  Proveedores de redes y servicios de telecomunicaciones que brinden acceso a Internet fijo residencial minorista que no superen un total de treinta mil (30.000) usuarios (accesos) reportados en el Sistema de Información Integral del Sector de TIC - Colombia TIC-</t>
  </si>
  <si>
    <t>Contenido de la propuesta técnica</t>
  </si>
  <si>
    <t>Autorización de recolección, tratamiento y protección de datos</t>
  </si>
  <si>
    <t>Se presenta formato por la UT y por cada uno de los miembros que la integran.</t>
  </si>
  <si>
    <t>11.2.4 Contenido de la propuesta técnica</t>
  </si>
  <si>
    <t>VALIDACIÓN DE LA PROPUESTA</t>
  </si>
  <si>
    <t>Cantidad de accesos a internet fijo de la propuesta</t>
  </si>
  <si>
    <t>Boletín trimestral del sector TIC: Información acreditada para los integrantes SUPER REDES SAS y COLOMBIA NET DE OCCIDENTE SAS con boletín del trimestre 4 de 2023.</t>
  </si>
  <si>
    <t>Cantidad de accesos acreditados mediante boletín trimestral del sector TIC o reporte para el último corte oficial</t>
  </si>
  <si>
    <t>Plan de retención de suscriptores actuales</t>
  </si>
  <si>
    <t>Plan de comercialización para la vinculación de suscriptores nuevos</t>
  </si>
  <si>
    <t>Plan de retención de suscriptores nuevos</t>
  </si>
  <si>
    <r>
      <rPr>
        <b/>
        <sz val="9"/>
        <color rgb="FF000000"/>
        <rFont val="Arial Narrow"/>
        <family val="2"/>
      </rPr>
      <t xml:space="preserve">Notas: 
</t>
    </r>
    <r>
      <rPr>
        <sz val="9"/>
        <color rgb="FF000000"/>
        <rFont val="Arial Narrow"/>
        <family val="2"/>
      </rPr>
      <t xml:space="preserve">1. Los accesos acreditados mediante el boletín trimestral del sector TIC, se validaron con el boletín publicado en portal Colombia TIC del cuarto trimestre de 2023, correspondiente al publicado para la fecha de cierre de la presentación de propuestas.
2. Los accesos acreditados mediante  el reporte en plataforma HECAA, se validaron con los reportes presentados por el proponente para el primer trimestre de 2024 ó segundo trimestre de 2024, que corresponden a los reportes más reciente en la agenda de reportes sectoriales.
3. La propuesta técnica </t>
    </r>
    <r>
      <rPr>
        <b/>
        <sz val="9"/>
        <color rgb="FF000000"/>
        <rFont val="Arial Narrow"/>
        <family val="2"/>
      </rPr>
      <t>CUMPLE</t>
    </r>
    <r>
      <rPr>
        <sz val="9"/>
        <color rgb="FF000000"/>
        <rFont val="Arial Narrow"/>
        <family val="2"/>
      </rPr>
      <t xml:space="preserve">, sólo cuando la misma cumple con los parámetros establecidos en todos los apartados requeridos en los términos de referencia en su numeral </t>
    </r>
    <r>
      <rPr>
        <u/>
        <sz val="9"/>
        <color rgb="FF000000"/>
        <rFont val="Arial Narrow"/>
        <family val="2"/>
      </rPr>
      <t>11.2.4. Contenido de la propuesta técnica</t>
    </r>
    <r>
      <rPr>
        <sz val="9"/>
        <color rgb="FF000000"/>
        <rFont val="Arial Narrow"/>
        <family val="2"/>
      </rPr>
      <t>, no se aceptan cumplimientos parciales.</t>
    </r>
  </si>
  <si>
    <t>RESUMEN REQUISITOS TÉCNICOS HABILITANTES</t>
  </si>
  <si>
    <t>20.2  CRITERIOS DE SELECCIÓN Y PRIORIZACIÓN - ASIGNACIÓN DE PUNTAJE</t>
  </si>
  <si>
    <t>20.2.1 Presencia en región interés con acceso Internet fijo (cantidad de municipios)</t>
  </si>
  <si>
    <t>Porcentaje de presencia regional con accesos a Internet fijo</t>
  </si>
  <si>
    <t>Puntaje máximo</t>
  </si>
  <si>
    <t>Ofrecimiento (MUNICIPIOS) - Validado</t>
  </si>
  <si>
    <t>Ofrecimiento (CANTIDAD DE MUNICIPIOS) - Validado</t>
  </si>
  <si>
    <t>% Municipios Cubiertos en la Región</t>
  </si>
  <si>
    <t>Puntaje del proponente</t>
  </si>
  <si>
    <t>Presencia en 0% los municipios de la región</t>
  </si>
  <si>
    <t>Apulo, San Antonio del Tequendama, Tena</t>
  </si>
  <si>
    <t>Información acreditada por el integrante COLOMBIA NET DE OCCIDENTE SAS en Boletín trimestral del sector TIC del trimestre 4 de 2023.</t>
  </si>
  <si>
    <t>Presencia entre el 1% y el 20% de los municipios de la región</t>
  </si>
  <si>
    <t>Presencia entre el 21% y el 50% de los municipios de la región</t>
  </si>
  <si>
    <t>Presencia entre el 51% y el 70% de los municipios de la región</t>
  </si>
  <si>
    <t>Presencia entre el 71% y el 100% de los municipios de la región</t>
  </si>
  <si>
    <t>20.2.2 Tiempo operación adicional al mínimo del proyecto (meses)</t>
  </si>
  <si>
    <t>Número de meses de operación adicionales</t>
  </si>
  <si>
    <t>Ofrecimiento (indíque con una X)</t>
  </si>
  <si>
    <t>Puntaje del proponente (digite puntaje correspondiente)</t>
  </si>
  <si>
    <t>0 meses adicionales</t>
  </si>
  <si>
    <t>2 meses adicionales</t>
  </si>
  <si>
    <t>4 meses adicionales</t>
  </si>
  <si>
    <t>6 meses adicionales</t>
  </si>
  <si>
    <t>X</t>
  </si>
  <si>
    <t>20.2.3 Valor  tarifa mensual por servicio de Conectividad ($ / mes) :</t>
  </si>
  <si>
    <t>Valor mínimo</t>
  </si>
  <si>
    <t>Valor máximo</t>
  </si>
  <si>
    <t>Ofrecimiento</t>
  </si>
  <si>
    <t>Validación de la condición</t>
  </si>
  <si>
    <t>NA</t>
  </si>
  <si>
    <t>20.2.4 Mayor porcentaje al exigido de accesos a internet fijo desplegados en Territorio Nal (cantidad de accesos) :</t>
  </si>
  <si>
    <t>Accesos mínimos exigidos para la región</t>
  </si>
  <si>
    <t>Ofrecimiento - Accesos acreditados por el proveedor interesado en el territorio nacional.</t>
  </si>
  <si>
    <r>
      <rPr>
        <b/>
        <sz val="9"/>
        <color rgb="FF000000"/>
        <rFont val="Arial Narrow"/>
        <family val="2"/>
      </rPr>
      <t xml:space="preserve">Notas: 
</t>
    </r>
    <r>
      <rPr>
        <sz val="9"/>
        <color rgb="FF000000"/>
        <rFont val="Arial Narrow"/>
        <family val="2"/>
      </rPr>
      <t>El proponente que presente propuesta para más de una región y que resulte asignatario de recursos para una de ellas, no recibirá puntaje por este criterio para las siguientes evaluaciones de acuerdo a la nota 4 del numeral 20.2.4. de los términos de referencia.</t>
    </r>
  </si>
  <si>
    <t>UNIÓN TEMPORAL GNEXT</t>
  </si>
  <si>
    <t>GLOBAL PLAY SAS</t>
  </si>
  <si>
    <t>HECTOR TOCAREMA</t>
  </si>
  <si>
    <t>Si</t>
  </si>
  <si>
    <t>Validación de proponente y representación legal en:
- PROPUESTA LF 2.0 GNEXT REGION 39 (Carta de presentación Folio 3)
- PROPUESTA LF 2.0 GNEXT REGION 39 (Cámara de Comercio Folio 15)</t>
  </si>
  <si>
    <t>COLTEG COMUNICACIONES SAS</t>
  </si>
  <si>
    <t>LUIS REDONDO N</t>
  </si>
  <si>
    <t>Validación de proponente y representación legal en:
- PROPUESTA LF 2.0 GNEXT REGION 39 (Carta de presentación Folio 3)
- PROPUESTA LF 2.0 GNEXT REGION 39 (Cámara de Comercio Folio 10)</t>
  </si>
  <si>
    <r>
      <t xml:space="preserve">Teniendo en cuenta la información aportada por el poponente en etapa de subsanaciones, además de la validación por las áreas del MinTIC: GIT de Cartera y la Subdirección de Investigaciones Administrativas, se encuentran la siguientes novedades sobre el miembro GLOBAL PLAY SAS:
- La sociedad GLOBAL PLAY S.A.S.  realizó su incorporación al Registro TIC mediante el Radicado 96004417 del 17 de diciembre de 2018 y accedió con ello a la habilitación general para la provisión de redes y servicios de telecomunicaciones; posteriormente, el 27 de febrero de 2020 incluyó los servicios de TV Cerrada – Televisión por suscripción; cuya formalización se mantuvo vigente hasta el 5 de mayo de 2022, fecha en la cual excluyó de sus servicios, el de TV Cerrada – Televisión por suscripción. Teniendo en cuenta lo anterior, a partir del 5 de mayo de 2022, no le es exigible al operador el pago de la contraprestación por el servicio de televisión. 
- La sociedad GLOBAL PLAY S.A.S. tiene un acuerdo de pago vigente que no incluye las obligaciones por 4 TRIMESTRE DE 2023 Y 1 Y 2 TRIMESTRE DE 2024.
- Las obligaciones de la sociedad GLOBAL PLAY S.A.S. para el año 2020 se encuentran presentadas y pagadas.
- Conclusión de lo anterior, de la información preliminar se encuentra que:
</t>
    </r>
    <r>
      <rPr>
        <b/>
        <sz val="9"/>
        <color theme="1"/>
        <rFont val="Arial Narrow"/>
        <family val="2"/>
      </rPr>
      <t xml:space="preserve">1. Expediente de SERVICIO TV CERRADA - HABILITACION.
</t>
    </r>
    <r>
      <rPr>
        <sz val="9"/>
        <color theme="1"/>
        <rFont val="Arial Narrow"/>
        <family val="2"/>
      </rPr>
      <t xml:space="preserve">- No presenta autoliquidación para la fracción del 20/02/2020 al 30/03/2020 -&gt; YA ESTÁ PAGO 
- No presenta autoliquidación para segundo y tercer trimestre de 2020 -&gt; YA ESTÁ PAGO 
- No presenta autoliquidación para fraccion del 1/04/2022 al 05/05/2022 -&gt; ESTÁ EN MORA
</t>
    </r>
    <r>
      <rPr>
        <b/>
        <sz val="9"/>
        <color theme="1"/>
        <rFont val="Arial Narrow"/>
        <family val="2"/>
      </rPr>
      <t>2. Expediente RUTIC</t>
    </r>
    <r>
      <rPr>
        <sz val="9"/>
        <color theme="1"/>
        <rFont val="Arial Narrow"/>
        <family val="2"/>
      </rPr>
      <t xml:space="preserve">
- No presenta autoliquidación para primer y segundo trimestre de 2020 -&gt; YA ESTÁ PAGO 
Teniendo en cuenta lo anterior, se concluye que el proponente NO CUMPLE en requisito.</t>
    </r>
  </si>
  <si>
    <t>- PROPUESTA LF 2.0 GNEXT REGION 39 (Folio 95)
- PROPUESTA LF 2.0 GNEXT REGION 39 (Folio 97)</t>
  </si>
  <si>
    <r>
      <t xml:space="preserve">Luego de revisar la información aportada por el proponente en etapa de subsanaciones, se ratifica la observación presentada en el informe de evaluación preliminar, en tanto que el documento aportado en  Documentos Subsanacion Evaluacion Agosto 13 (Folios 12 y 13), no corresponde al ANEXO Autorización de recolección, tratamiento y protección de datos, el cual fue publicado en el micrositio de la convocatoria https://mintic.gov.co/micrositios/lineas-fomento-2024/764/w3-channel.html , en el apartado </t>
    </r>
    <r>
      <rPr>
        <b/>
        <sz val="9"/>
        <color theme="1"/>
        <rFont val="Arial Narrow"/>
        <family val="2"/>
      </rPr>
      <t xml:space="preserve">Documentos apertura Convocatoria Líneas de Fomento 2.0, </t>
    </r>
    <r>
      <rPr>
        <sz val="9"/>
        <color theme="1"/>
        <rFont val="Arial Narrow"/>
        <family val="2"/>
      </rPr>
      <t xml:space="preserve">con la denominación </t>
    </r>
    <r>
      <rPr>
        <u/>
        <sz val="9"/>
        <color theme="1"/>
        <rFont val="Arial Narrow"/>
        <family val="2"/>
      </rPr>
      <t>Anexo. Recolección y tratamiento de datos</t>
    </r>
    <r>
      <rPr>
        <sz val="9"/>
        <color theme="1"/>
        <rFont val="Arial Narrow"/>
        <family val="2"/>
      </rPr>
      <t>.
Teniendo en cuenta lo anterior, se mantiene la evaluación del requsito en NO CUMPLE.</t>
    </r>
  </si>
  <si>
    <t>Información validada en los anexos:
- PROPUESTA LF 2.0 GNEXT REGION 39 (Folio 59 - Propuesta Técnica)
- PROPUESTA LF 2.0 GNEXT REGION 39 (Folio 95 Accesos de Internet del integrante GLOBAL PLAY SAS, acreditados con Boletín trimestre 4 de 2023 de Colombia TIC respectivamente validado)
- PROPUESTA LF 2.0 GNEXT REGION 39 (Folio 97 Accesos de Internet del integrante COLTEG COMUNICACIONES SAS, acreditados con reporte para el trimestre 2 de 2024 respectivamente validado en la plataforma HECAA)</t>
  </si>
  <si>
    <t>1. SAN ANTONIO DEL TEQUENDAMA</t>
  </si>
  <si>
    <t>Revisada la condición en el PROPUESTA LF 2.0 GNEXT REGION 39 (folio 91), información validada el Boletín trimestre 4 2023 de Colombia TIC.</t>
  </si>
  <si>
    <t>Condición revisado en PROPUESTA LF 2.0 GNEXT REGION 39 (folio 93)</t>
  </si>
  <si>
    <t>Condición revisada en PROPUESTA LF 2.0 GNEXT REGION 39 (folio 94).
No habilitado.</t>
  </si>
  <si>
    <t>Condición revisada en:
- PROPUESTA LF 2.0 GNEXT REGION 39 (Folio 95 Accesos de Internet del integrante GLOBAL PLAY SAS, acreditados con Boletín trimestre 4 de 2023 de Colombia TIC respectivamente validado)
- PROPUESTA LF 2.0 GNEXT REGION 39 (Folio 97 Accesos de Internet del integrante COLTEG COMUNICACIONES SAS, acreditados con reporte para el trimestre 2 de 2024 respectivamente validado en la plataforma HECAA)</t>
  </si>
  <si>
    <t>Cheque01</t>
  </si>
  <si>
    <t>Chequeo2</t>
  </si>
  <si>
    <r>
      <t xml:space="preserve">- Aplicación de nota 4 del numeral 20.2.4 de los términos de referencia: Se restan los accesos del integrante SUPER REDES SAS (En total 11.165 accesos) para calcular el puntaje para el criterio </t>
    </r>
    <r>
      <rPr>
        <u/>
        <sz val="9"/>
        <color theme="1"/>
        <rFont val="Arial Narrow"/>
        <family val="2"/>
      </rPr>
      <t>20.2.4 Mayor porcentaje al exigido de accesos a internet fijo desplegados en Territorio Nal</t>
    </r>
    <r>
      <rPr>
        <sz val="9"/>
        <color theme="1"/>
        <rFont val="Arial Narrow"/>
        <family val="2"/>
      </rPr>
      <t>, lo anterior en aplicación de la regla establecida en la nota 4 del numeral 20.2.4 de los términos de referencia.
- El integrante COLOMBIA NET DE OCCIDENTE SAS acredita en el Boletín trimestral del sector TIC del trimestre 4 de 2023, un total de 1.195 accesos a internet fijo desplegados, por lo anterior y teniendo en cuenta que este PRST no está presente en propuestas para otra región, ya sea se manera indovidual o bajo alguna figura asociativa, se aplica la fórmula para la asignación de puntaje, otorgando la cantidad máxima dado que cumple la regla para obtener dicho puntaje.</t>
    </r>
  </si>
  <si>
    <t>Aplicación del método de ponderación "Mediana con valor absoluto" de acuerdo a términos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</si>
</sst>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quot;$&quot;* #,##0_);_(&quot;$&quot;* \(#,##0\);_(&quot;$&quot;* &quot;-&quot;??_);_(@_)"/>
    <numFmt numFmtId="166" formatCode="&quot;$&quot;\ #,##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Narrow"/>
      <family val="2"/>
    </font>
    <font>
      <sz val="10"/>
      <color theme="1"/>
      <name val="Arial Narrow"/>
      <family val="2"/>
    </font>
    <font>
      <b/>
      <sz val="9"/>
      <color theme="1"/>
      <name val="Arial Narrow"/>
      <family val="2"/>
    </font>
    <font>
      <sz val="8"/>
      <name val="Calibri"/>
      <family val="2"/>
      <scheme val="minor"/>
    </font>
    <font>
      <sz val="9"/>
      <color theme="1" tint="0.499984740745262"/>
      <name val="Arial Narrow"/>
      <family val="2"/>
    </font>
    <font>
      <b/>
      <sz val="9"/>
      <color theme="1" tint="0.499984740745262"/>
      <name val="Arial Narrow"/>
      <family val="2"/>
    </font>
    <font>
      <b/>
      <sz val="10"/>
      <color theme="1"/>
      <name val="Arial Narrow"/>
      <family val="2"/>
    </font>
    <font>
      <sz val="9"/>
      <name val="Arial Narrow"/>
      <family val="2"/>
    </font>
    <font>
      <b/>
      <sz val="9"/>
      <color theme="0" tint="-0.499984740745262"/>
      <name val="Arial Narrow"/>
      <family val="2"/>
    </font>
    <font>
      <sz val="11"/>
      <color rgb="FF000000"/>
      <name val="Aptos Narrow"/>
      <family val="2"/>
    </font>
    <font>
      <b/>
      <sz val="9"/>
      <name val="Arial Narrow"/>
      <family val="2"/>
    </font>
    <font>
      <sz val="9"/>
      <color rgb="FF000000"/>
      <name val="Arial Narrow"/>
      <family val="2"/>
    </font>
    <font>
      <b/>
      <sz val="9"/>
      <color rgb="FF000000"/>
      <name val="Arial Narrow"/>
      <family val="2"/>
    </font>
    <font>
      <u/>
      <sz val="9"/>
      <color rgb="FF000000"/>
      <name val="Arial Narrow"/>
      <family val="2"/>
    </font>
    <font>
      <u/>
      <sz val="9"/>
      <color theme="1"/>
      <name val="Arial Narrow"/>
      <family val="2"/>
    </font>
  </fonts>
  <fills count="6">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EC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46">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1" xfId="0" applyBorder="1" applyAlignment="1">
      <alignment wrapText="1"/>
    </xf>
    <xf numFmtId="0" fontId="3" fillId="0" borderId="0" xfId="0" applyFont="1"/>
    <xf numFmtId="0" fontId="3" fillId="0" borderId="0" xfId="0" applyFont="1" applyAlignment="1">
      <alignment horizontal="center"/>
    </xf>
    <xf numFmtId="0" fontId="3" fillId="0" borderId="0" xfId="0" applyFont="1" applyAlignment="1">
      <alignment horizontal="right" vertical="center"/>
    </xf>
    <xf numFmtId="0" fontId="5" fillId="0" borderId="0" xfId="0" applyFont="1" applyAlignment="1">
      <alignment horizontal="center"/>
    </xf>
    <xf numFmtId="0" fontId="5" fillId="0" borderId="0" xfId="0" applyFont="1" applyAlignment="1">
      <alignment horizontal="left"/>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3" fillId="0" borderId="1" xfId="0" applyFont="1" applyBorder="1" applyAlignment="1">
      <alignment vertical="center"/>
    </xf>
    <xf numFmtId="0" fontId="5" fillId="0" borderId="1" xfId="0" applyFont="1" applyBorder="1" applyAlignment="1">
      <alignment horizontal="center"/>
    </xf>
    <xf numFmtId="0" fontId="3" fillId="0" borderId="1" xfId="0" applyFont="1" applyBorder="1" applyAlignment="1">
      <alignment wrapText="1"/>
    </xf>
    <xf numFmtId="0" fontId="5" fillId="0" borderId="1" xfId="0" applyFont="1" applyBorder="1" applyAlignment="1">
      <alignment horizontal="left"/>
    </xf>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xf>
    <xf numFmtId="0" fontId="7" fillId="0" borderId="1" xfId="0" applyFont="1" applyBorder="1" applyAlignment="1">
      <alignment vertical="center" wrapText="1"/>
    </xf>
    <xf numFmtId="0" fontId="5" fillId="0" borderId="0" xfId="0" applyFont="1"/>
    <xf numFmtId="0" fontId="8" fillId="0" borderId="0" xfId="0" applyFont="1" applyAlignment="1">
      <alignment horizontal="center"/>
    </xf>
    <xf numFmtId="0" fontId="4" fillId="0" borderId="1" xfId="0" applyFont="1" applyBorder="1" applyAlignment="1">
      <alignment horizontal="left" vertical="center"/>
    </xf>
    <xf numFmtId="0" fontId="9" fillId="3" borderId="1" xfId="0" applyFont="1" applyFill="1" applyBorder="1" applyAlignment="1">
      <alignment horizontal="center" vertical="center"/>
    </xf>
    <xf numFmtId="0" fontId="4"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5" fillId="3" borderId="1" xfId="0" applyFont="1" applyFill="1" applyBorder="1" applyAlignment="1">
      <alignment horizontal="center"/>
    </xf>
    <xf numFmtId="2" fontId="3" fillId="0" borderId="1" xfId="0" applyNumberFormat="1" applyFont="1" applyBorder="1" applyAlignment="1">
      <alignment horizontal="center" vertical="center"/>
    </xf>
    <xf numFmtId="2" fontId="5" fillId="3" borderId="1" xfId="0" applyNumberFormat="1" applyFont="1" applyFill="1" applyBorder="1" applyAlignment="1">
      <alignment horizontal="center"/>
    </xf>
    <xf numFmtId="9" fontId="5" fillId="3" borderId="1" xfId="1" applyFont="1" applyFill="1" applyBorder="1" applyAlignment="1"/>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0" fillId="0" borderId="0" xfId="0" applyAlignment="1">
      <alignment wrapText="1"/>
    </xf>
    <xf numFmtId="9" fontId="5" fillId="3" borderId="1" xfId="1" applyFont="1" applyFill="1" applyBorder="1" applyAlignment="1">
      <alignment vertical="center"/>
    </xf>
    <xf numFmtId="166" fontId="3" fillId="0" borderId="1" xfId="0" applyNumberFormat="1" applyFont="1" applyBorder="1" applyAlignment="1">
      <alignment horizontal="center" vertical="center"/>
    </xf>
    <xf numFmtId="9" fontId="5" fillId="3" borderId="3" xfId="1" applyFont="1" applyFill="1" applyBorder="1" applyAlignment="1">
      <alignment vertical="center"/>
    </xf>
    <xf numFmtId="2" fontId="5" fillId="3" borderId="1" xfId="0" applyNumberFormat="1" applyFont="1" applyFill="1" applyBorder="1" applyAlignment="1">
      <alignment horizontal="center" vertical="center"/>
    </xf>
    <xf numFmtId="3" fontId="3"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3" fontId="0" fillId="0" borderId="1" xfId="0" applyNumberFormat="1" applyBorder="1" applyAlignment="1">
      <alignment horizontal="center" vertical="center" wrapText="1"/>
    </xf>
    <xf numFmtId="165" fontId="0" fillId="0" borderId="1" xfId="2" applyNumberFormat="1" applyFont="1"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wrapText="1"/>
    </xf>
    <xf numFmtId="0" fontId="0" fillId="0" borderId="18" xfId="0" applyBorder="1" applyAlignment="1">
      <alignment wrapText="1"/>
    </xf>
    <xf numFmtId="0" fontId="0" fillId="0" borderId="9" xfId="0" applyBorder="1" applyAlignment="1">
      <alignment wrapText="1"/>
    </xf>
    <xf numFmtId="0" fontId="0" fillId="0" borderId="20" xfId="0" applyBorder="1" applyAlignment="1">
      <alignment wrapText="1"/>
    </xf>
    <xf numFmtId="0" fontId="0" fillId="0" borderId="8" xfId="0" applyBorder="1" applyAlignment="1">
      <alignment wrapText="1"/>
    </xf>
    <xf numFmtId="0" fontId="0" fillId="3" borderId="18" xfId="0" applyFill="1" applyBorder="1" applyAlignment="1">
      <alignment wrapText="1"/>
    </xf>
    <xf numFmtId="0" fontId="0" fillId="3" borderId="9" xfId="0" applyFill="1" applyBorder="1" applyAlignment="1">
      <alignment wrapText="1"/>
    </xf>
    <xf numFmtId="0" fontId="2" fillId="5" borderId="2"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0" borderId="17" xfId="0" applyBorder="1" applyAlignment="1">
      <alignment horizontal="center" wrapText="1"/>
    </xf>
    <xf numFmtId="0" fontId="0" fillId="0" borderId="7" xfId="0" applyBorder="1" applyAlignment="1">
      <alignment horizontal="center" wrapText="1"/>
    </xf>
    <xf numFmtId="0" fontId="3" fillId="0" borderId="0" xfId="0" applyFont="1" applyAlignment="1">
      <alignment horizontal="left" vertical="center"/>
    </xf>
    <xf numFmtId="0" fontId="12" fillId="0" borderId="1" xfId="0" applyFont="1" applyBorder="1"/>
    <xf numFmtId="0" fontId="10" fillId="0" borderId="1" xfId="0" applyFont="1" applyBorder="1" applyAlignment="1">
      <alignment vertical="center" wrapText="1"/>
    </xf>
    <xf numFmtId="9" fontId="3"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justify" vertical="center" wrapText="1"/>
    </xf>
    <xf numFmtId="3" fontId="3" fillId="0" borderId="1" xfId="0" quotePrefix="1" applyNumberFormat="1" applyFont="1" applyBorder="1" applyAlignment="1">
      <alignment vertical="center" wrapText="1"/>
    </xf>
    <xf numFmtId="0" fontId="10" fillId="0" borderId="1" xfId="0" applyFont="1" applyBorder="1" applyAlignment="1">
      <alignment vertical="center"/>
    </xf>
    <xf numFmtId="0" fontId="3" fillId="0" borderId="2" xfId="0" applyFont="1" applyBorder="1" applyAlignment="1">
      <alignment vertical="center" wrapText="1"/>
    </xf>
    <xf numFmtId="2" fontId="10" fillId="0" borderId="1" xfId="0" applyNumberFormat="1" applyFont="1" applyBorder="1" applyAlignment="1">
      <alignment horizontal="center" vertical="center"/>
    </xf>
    <xf numFmtId="2" fontId="0" fillId="0" borderId="1" xfId="0" applyNumberFormat="1" applyBorder="1" applyAlignment="1">
      <alignment wrapText="1"/>
    </xf>
    <xf numFmtId="0" fontId="11" fillId="0" borderId="1" xfId="0" applyFont="1" applyBorder="1" applyAlignment="1">
      <alignment horizontal="center" vertical="center" wrapText="1"/>
    </xf>
    <xf numFmtId="0" fontId="5" fillId="0" borderId="1" xfId="0" applyFont="1" applyBorder="1" applyAlignment="1">
      <alignment horizontal="center" vertical="center"/>
    </xf>
    <xf numFmtId="3" fontId="13"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0" fontId="3" fillId="0" borderId="1" xfId="0" quotePrefix="1" applyFont="1" applyBorder="1" applyAlignment="1">
      <alignment vertical="center" wrapText="1"/>
    </xf>
    <xf numFmtId="0" fontId="5" fillId="4" borderId="1" xfId="0" applyFont="1" applyFill="1" applyBorder="1" applyAlignment="1">
      <alignment horizontal="center" vertical="center" wrapText="1"/>
    </xf>
    <xf numFmtId="0" fontId="2" fillId="5" borderId="19" xfId="0" applyFont="1" applyFill="1" applyBorder="1" applyAlignment="1">
      <alignment horizontal="center" wrapText="1"/>
    </xf>
    <xf numFmtId="0" fontId="2" fillId="5" borderId="5" xfId="0" applyFont="1" applyFill="1" applyBorder="1" applyAlignment="1">
      <alignment horizontal="center" wrapText="1"/>
    </xf>
    <xf numFmtId="0" fontId="2" fillId="5" borderId="6" xfId="0" applyFont="1" applyFill="1" applyBorder="1" applyAlignment="1">
      <alignment horizontal="center" wrapText="1"/>
    </xf>
    <xf numFmtId="0" fontId="2" fillId="5" borderId="21" xfId="0" applyFont="1" applyFill="1" applyBorder="1" applyAlignment="1">
      <alignment horizontal="center" wrapText="1"/>
    </xf>
    <xf numFmtId="0" fontId="2" fillId="5" borderId="22" xfId="0" applyFont="1" applyFill="1" applyBorder="1" applyAlignment="1">
      <alignment horizontal="center" wrapText="1"/>
    </xf>
    <xf numFmtId="0" fontId="2" fillId="5" borderId="23" xfId="0" applyFont="1" applyFill="1" applyBorder="1" applyAlignment="1">
      <alignment horizontal="center" wrapText="1"/>
    </xf>
    <xf numFmtId="0" fontId="2" fillId="5" borderId="13"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xf>
    <xf numFmtId="0" fontId="5" fillId="3" borderId="1" xfId="0" applyFont="1" applyFill="1" applyBorder="1" applyAlignment="1">
      <alignment horizontal="center" vertical="center" wrapText="1"/>
    </xf>
    <xf numFmtId="9" fontId="5" fillId="3" borderId="1" xfId="1" applyFont="1" applyFill="1" applyBorder="1" applyAlignment="1">
      <alignment horizontal="center"/>
    </xf>
    <xf numFmtId="9" fontId="5" fillId="3" borderId="1" xfId="1" applyFont="1" applyFill="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xf>
    <xf numFmtId="0" fontId="5" fillId="4" borderId="1" xfId="0" applyFont="1" applyFill="1" applyBorder="1" applyAlignment="1">
      <alignment horizontal="center" vertical="center"/>
    </xf>
    <xf numFmtId="0" fontId="10" fillId="0" borderId="1" xfId="0" applyFont="1" applyBorder="1" applyAlignment="1">
      <alignment horizontal="center" vertical="center"/>
    </xf>
    <xf numFmtId="9" fontId="5" fillId="3" borderId="3" xfId="1" applyFont="1" applyFill="1" applyBorder="1" applyAlignment="1">
      <alignment horizontal="center" vertical="center"/>
    </xf>
    <xf numFmtId="9" fontId="5" fillId="3" borderId="2" xfId="1" applyFont="1" applyFill="1" applyBorder="1" applyAlignment="1">
      <alignment horizontal="center" vertical="center"/>
    </xf>
    <xf numFmtId="0" fontId="5" fillId="0" borderId="3" xfId="0" applyFont="1" applyBorder="1" applyAlignment="1">
      <alignment horizontal="center"/>
    </xf>
    <xf numFmtId="0" fontId="5" fillId="0" borderId="2" xfId="0" applyFont="1" applyBorder="1" applyAlignment="1">
      <alignment horizontal="center"/>
    </xf>
    <xf numFmtId="0" fontId="14"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3" fillId="2" borderId="1" xfId="0" applyFont="1" applyFill="1" applyBorder="1" applyAlignment="1">
      <alignment horizont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center" vertical="center"/>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0" borderId="1" xfId="0" quotePrefix="1" applyFont="1" applyBorder="1" applyAlignment="1">
      <alignment horizontal="left" vertical="center" wrapText="1"/>
    </xf>
    <xf numFmtId="0" fontId="3" fillId="0" borderId="1"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3" fillId="0" borderId="1" xfId="0" applyFont="1" applyBorder="1" applyAlignment="1">
      <alignment horizontal="left" vertical="center" wrapText="1"/>
    </xf>
    <xf numFmtId="2" fontId="0" fillId="0" borderId="2" xfId="0" applyNumberFormat="1" applyBorder="1" applyAlignment="1">
      <alignment horizontal="center" wrapText="1"/>
    </xf>
    <xf numFmtId="2" fontId="0" fillId="0" borderId="1" xfId="0" applyNumberFormat="1" applyBorder="1" applyAlignment="1">
      <alignment horizontal="center" wrapText="1"/>
    </xf>
    <xf numFmtId="2" fontId="0" fillId="3" borderId="18" xfId="0" applyNumberFormat="1" applyFill="1" applyBorder="1" applyAlignment="1">
      <alignment horizontal="center" wrapText="1"/>
    </xf>
  </cellXfs>
  <cellStyles count="3">
    <cellStyle name="Moneda" xfId="2" builtinId="4"/>
    <cellStyle name="Normal" xfId="0" builtinId="0"/>
    <cellStyle name="Porcentaje" xfId="1" builtinId="5"/>
  </cellStyles>
  <dxfs count="4">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1CAEB5-97AC-4CF5-AD39-C829480C5A89}" name="Table1" displayName="Table1" ref="A1:B3" totalsRowShown="0" headerRowDxfId="3" dataDxfId="2">
  <autoFilter ref="A1:B3" xr:uid="{241CAEB5-97AC-4CF5-AD39-C829480C5A89}"/>
  <tableColumns count="2">
    <tableColumn id="1" xr3:uid="{0D2D4B8C-ED68-4365-B370-CFB796D63A4C}" name="Cheque01" dataDxfId="1"/>
    <tableColumn id="2" xr3:uid="{CBA7F6B9-7390-4959-A83F-55D68B9976F4}" name="Chequeo2" dataDxfId="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E97F-993B-4F92-84C3-B2DBC70115F1}">
  <dimension ref="A1:K37"/>
  <sheetViews>
    <sheetView topLeftCell="C15" workbookViewId="0">
      <selection activeCell="G27" sqref="G27:K27"/>
    </sheetView>
  </sheetViews>
  <sheetFormatPr baseColWidth="10" defaultColWidth="17.140625" defaultRowHeight="15" x14ac:dyDescent="0.25"/>
  <cols>
    <col min="1" max="1" width="17.140625" style="34"/>
    <col min="2" max="2" width="53.140625" style="34" customWidth="1"/>
    <col min="3" max="3" width="34.140625" style="34" customWidth="1"/>
    <col min="4" max="16384" width="17.140625" style="34"/>
  </cols>
  <sheetData>
    <row r="1" spans="1:8" ht="27.75" customHeight="1" x14ac:dyDescent="0.25">
      <c r="A1" s="72" t="s">
        <v>0</v>
      </c>
      <c r="B1" s="72"/>
      <c r="C1" s="72"/>
      <c r="D1" s="72"/>
      <c r="E1" s="72"/>
      <c r="F1" s="72"/>
      <c r="G1" s="72"/>
      <c r="H1" s="72"/>
    </row>
    <row r="3" spans="1:8" ht="45" x14ac:dyDescent="0.25">
      <c r="A3" s="40" t="s">
        <v>1</v>
      </c>
      <c r="B3" s="41">
        <v>39</v>
      </c>
      <c r="D3" s="40" t="s">
        <v>2</v>
      </c>
      <c r="E3" s="41">
        <f>+SUM(D8:D22)</f>
        <v>644</v>
      </c>
    </row>
    <row r="4" spans="1:8" ht="9.75" customHeight="1" x14ac:dyDescent="0.25"/>
    <row r="5" spans="1:8" ht="45" x14ac:dyDescent="0.25">
      <c r="A5" s="40" t="s">
        <v>3</v>
      </c>
      <c r="B5" s="42">
        <v>327249888</v>
      </c>
      <c r="D5" s="40" t="s">
        <v>4</v>
      </c>
      <c r="E5" s="41">
        <f>+COUNTA(B8:B22)</f>
        <v>5</v>
      </c>
    </row>
    <row r="7" spans="1:8" s="2" customFormat="1" ht="45" x14ac:dyDescent="0.25">
      <c r="A7" s="40" t="s">
        <v>5</v>
      </c>
      <c r="B7" s="40" t="s">
        <v>6</v>
      </c>
      <c r="C7" s="40" t="s">
        <v>7</v>
      </c>
      <c r="D7" s="40" t="s">
        <v>8</v>
      </c>
    </row>
    <row r="8" spans="1:8" x14ac:dyDescent="0.25">
      <c r="A8" s="43">
        <v>1</v>
      </c>
      <c r="B8" s="56" t="s">
        <v>9</v>
      </c>
      <c r="C8" s="56" t="s">
        <v>10</v>
      </c>
      <c r="D8" s="56">
        <v>178</v>
      </c>
    </row>
    <row r="9" spans="1:8" x14ac:dyDescent="0.25">
      <c r="A9" s="43">
        <v>2</v>
      </c>
      <c r="B9" s="56" t="s">
        <v>9</v>
      </c>
      <c r="C9" s="56" t="s">
        <v>11</v>
      </c>
      <c r="D9" s="56">
        <v>107</v>
      </c>
    </row>
    <row r="10" spans="1:8" x14ac:dyDescent="0.25">
      <c r="A10" s="43">
        <v>3</v>
      </c>
      <c r="B10" s="56" t="s">
        <v>9</v>
      </c>
      <c r="C10" s="56" t="s">
        <v>12</v>
      </c>
      <c r="D10" s="56">
        <v>80</v>
      </c>
    </row>
    <row r="11" spans="1:8" x14ac:dyDescent="0.25">
      <c r="A11" s="43">
        <v>4</v>
      </c>
      <c r="B11" s="56" t="s">
        <v>9</v>
      </c>
      <c r="C11" s="56" t="s">
        <v>13</v>
      </c>
      <c r="D11" s="56">
        <v>154</v>
      </c>
    </row>
    <row r="12" spans="1:8" x14ac:dyDescent="0.25">
      <c r="A12" s="43">
        <v>5</v>
      </c>
      <c r="B12" s="56" t="s">
        <v>9</v>
      </c>
      <c r="C12" s="56" t="s">
        <v>14</v>
      </c>
      <c r="D12" s="56">
        <v>125</v>
      </c>
    </row>
    <row r="13" spans="1:8" x14ac:dyDescent="0.25">
      <c r="A13" s="43">
        <v>6</v>
      </c>
      <c r="B13" s="3"/>
      <c r="C13" s="3"/>
      <c r="D13" s="3"/>
    </row>
    <row r="14" spans="1:8" x14ac:dyDescent="0.25">
      <c r="A14" s="43">
        <v>7</v>
      </c>
      <c r="B14" s="3"/>
      <c r="C14" s="3"/>
      <c r="D14" s="3"/>
    </row>
    <row r="15" spans="1:8" x14ac:dyDescent="0.25">
      <c r="A15" s="43">
        <v>8</v>
      </c>
      <c r="B15" s="3"/>
      <c r="C15" s="3"/>
      <c r="D15" s="3"/>
    </row>
    <row r="16" spans="1:8" x14ac:dyDescent="0.25">
      <c r="A16" s="43">
        <v>9</v>
      </c>
      <c r="B16" s="3"/>
      <c r="C16" s="3"/>
      <c r="D16" s="3"/>
    </row>
    <row r="17" spans="1:11" x14ac:dyDescent="0.25">
      <c r="A17" s="43">
        <v>10</v>
      </c>
      <c r="B17" s="3"/>
      <c r="C17" s="3"/>
      <c r="D17" s="3"/>
    </row>
    <row r="18" spans="1:11" x14ac:dyDescent="0.25">
      <c r="A18" s="43">
        <v>11</v>
      </c>
      <c r="B18" s="3"/>
      <c r="C18" s="3"/>
      <c r="D18" s="3"/>
    </row>
    <row r="19" spans="1:11" x14ac:dyDescent="0.25">
      <c r="A19" s="43">
        <v>12</v>
      </c>
      <c r="B19" s="3"/>
      <c r="C19" s="3"/>
      <c r="D19" s="3"/>
    </row>
    <row r="20" spans="1:11" x14ac:dyDescent="0.25">
      <c r="A20" s="43">
        <v>13</v>
      </c>
      <c r="B20" s="3"/>
      <c r="C20" s="3"/>
      <c r="D20" s="3"/>
    </row>
    <row r="21" spans="1:11" x14ac:dyDescent="0.25">
      <c r="A21" s="43">
        <v>14</v>
      </c>
      <c r="B21" s="3"/>
      <c r="C21" s="3"/>
      <c r="D21" s="3"/>
    </row>
    <row r="22" spans="1:11" x14ac:dyDescent="0.25">
      <c r="A22" s="43">
        <v>15</v>
      </c>
      <c r="B22" s="3"/>
      <c r="C22" s="3"/>
      <c r="D22" s="3"/>
    </row>
    <row r="23" spans="1:11" ht="15.75" thickBot="1" x14ac:dyDescent="0.3"/>
    <row r="24" spans="1:11" ht="15.75" thickBot="1" x14ac:dyDescent="0.3">
      <c r="A24" s="76" t="s">
        <v>15</v>
      </c>
      <c r="B24" s="77"/>
      <c r="C24" s="77"/>
      <c r="D24" s="77"/>
      <c r="E24" s="77"/>
      <c r="F24" s="77"/>
      <c r="G24" s="77"/>
      <c r="H24" s="77"/>
      <c r="I24" s="77"/>
      <c r="J24" s="77"/>
      <c r="K24" s="78"/>
    </row>
    <row r="25" spans="1:11" x14ac:dyDescent="0.25">
      <c r="A25" s="79" t="s">
        <v>16</v>
      </c>
      <c r="B25" s="81" t="s">
        <v>17</v>
      </c>
      <c r="C25" s="73" t="s">
        <v>18</v>
      </c>
      <c r="D25" s="74"/>
      <c r="E25" s="74"/>
      <c r="F25" s="75"/>
      <c r="G25" s="73" t="s">
        <v>19</v>
      </c>
      <c r="H25" s="74"/>
      <c r="I25" s="74"/>
      <c r="J25" s="74"/>
      <c r="K25" s="75"/>
    </row>
    <row r="26" spans="1:11" s="2" customFormat="1" ht="60" x14ac:dyDescent="0.25">
      <c r="A26" s="80"/>
      <c r="B26" s="82"/>
      <c r="C26" s="51" t="s">
        <v>20</v>
      </c>
      <c r="D26" s="40" t="s">
        <v>21</v>
      </c>
      <c r="E26" s="40" t="s">
        <v>22</v>
      </c>
      <c r="F26" s="52" t="s">
        <v>23</v>
      </c>
      <c r="G26" s="51" t="s">
        <v>24</v>
      </c>
      <c r="H26" s="40" t="s">
        <v>25</v>
      </c>
      <c r="I26" s="40" t="s">
        <v>26</v>
      </c>
      <c r="J26" s="40" t="s">
        <v>27</v>
      </c>
      <c r="K26" s="52" t="s">
        <v>28</v>
      </c>
    </row>
    <row r="27" spans="1:11" x14ac:dyDescent="0.25">
      <c r="A27" s="53">
        <v>1</v>
      </c>
      <c r="B27" s="45" t="str">
        <f>'INTERSOCIAL CUNDI'!B3</f>
        <v>UNION TEMPORAL INTERSOCIAL CUNDINAMARCA</v>
      </c>
      <c r="C27" s="44" t="str">
        <f>'INTERSOCIAL CUNDI'!B15</f>
        <v>CUMPLE</v>
      </c>
      <c r="D27" s="3" t="str">
        <f>'INTERSOCIAL CUNDI'!B16</f>
        <v>CUMPLE</v>
      </c>
      <c r="E27" s="3" t="str">
        <f>'INTERSOCIAL CUNDI'!B17</f>
        <v>CUMPLE</v>
      </c>
      <c r="F27" s="49" t="str">
        <f>'INTERSOCIAL CUNDI'!B18</f>
        <v>HABILITADO</v>
      </c>
      <c r="G27" s="143">
        <f>+'INTERSOCIAL CUNDI'!D22</f>
        <v>25</v>
      </c>
      <c r="H27" s="144">
        <f>+'INTERSOCIAL CUNDI'!D23</f>
        <v>30</v>
      </c>
      <c r="I27" s="144">
        <f>+'INTERSOCIAL CUNDI'!D24</f>
        <v>20</v>
      </c>
      <c r="J27" s="144">
        <f>+'INTERSOCIAL CUNDI'!D25</f>
        <v>10</v>
      </c>
      <c r="K27" s="145">
        <f>+SUM(G27:J27)</f>
        <v>85</v>
      </c>
    </row>
    <row r="28" spans="1:11" x14ac:dyDescent="0.25">
      <c r="A28" s="53">
        <v>2</v>
      </c>
      <c r="B28" s="45" t="str">
        <f>'UT GNEXT'!B3</f>
        <v>UNIÓN TEMPORAL GNEXT</v>
      </c>
      <c r="C28" s="44" t="str">
        <f>'UT GNEXT'!B15</f>
        <v>CUMPLE</v>
      </c>
      <c r="D28" s="3" t="str">
        <f>'UT GNEXT'!B16</f>
        <v>NO CUMPLE</v>
      </c>
      <c r="E28" s="3" t="str">
        <f>'UT GNEXT'!B17</f>
        <v>CUMPLE</v>
      </c>
      <c r="F28" s="49" t="str">
        <f>'UT GNEXT'!B18</f>
        <v>NO HABILITADO</v>
      </c>
      <c r="G28" s="44"/>
      <c r="H28" s="66"/>
      <c r="I28" s="3"/>
      <c r="J28" s="66"/>
      <c r="K28" s="49"/>
    </row>
    <row r="29" spans="1:11" x14ac:dyDescent="0.25">
      <c r="A29" s="53">
        <v>3</v>
      </c>
      <c r="B29" s="45"/>
      <c r="C29" s="44"/>
      <c r="D29" s="3"/>
      <c r="E29" s="3"/>
      <c r="F29" s="49"/>
      <c r="G29" s="44"/>
      <c r="H29" s="3"/>
      <c r="I29" s="3"/>
      <c r="J29" s="3"/>
      <c r="K29" s="49"/>
    </row>
    <row r="30" spans="1:11" x14ac:dyDescent="0.25">
      <c r="A30" s="53">
        <v>4</v>
      </c>
      <c r="B30" s="45"/>
      <c r="C30" s="44"/>
      <c r="D30" s="3"/>
      <c r="E30" s="3"/>
      <c r="F30" s="49"/>
      <c r="G30" s="44"/>
      <c r="H30" s="3"/>
      <c r="I30" s="3"/>
      <c r="J30" s="3"/>
      <c r="K30" s="49"/>
    </row>
    <row r="31" spans="1:11" x14ac:dyDescent="0.25">
      <c r="A31" s="53">
        <v>5</v>
      </c>
      <c r="B31" s="45"/>
      <c r="C31" s="44"/>
      <c r="D31" s="3"/>
      <c r="E31" s="3"/>
      <c r="F31" s="49"/>
      <c r="G31" s="44"/>
      <c r="H31" s="3"/>
      <c r="I31" s="3"/>
      <c r="J31" s="3"/>
      <c r="K31" s="49"/>
    </row>
    <row r="32" spans="1:11" x14ac:dyDescent="0.25">
      <c r="A32" s="53">
        <v>6</v>
      </c>
      <c r="B32" s="45"/>
      <c r="C32" s="44"/>
      <c r="D32" s="3"/>
      <c r="E32" s="3"/>
      <c r="F32" s="49"/>
      <c r="G32" s="44"/>
      <c r="H32" s="3"/>
      <c r="I32" s="3"/>
      <c r="J32" s="3"/>
      <c r="K32" s="49"/>
    </row>
    <row r="33" spans="1:11" x14ac:dyDescent="0.25">
      <c r="A33" s="53">
        <v>7</v>
      </c>
      <c r="B33" s="45"/>
      <c r="C33" s="44"/>
      <c r="D33" s="3"/>
      <c r="E33" s="3"/>
      <c r="F33" s="49"/>
      <c r="G33" s="44"/>
      <c r="H33" s="3"/>
      <c r="I33" s="3"/>
      <c r="J33" s="3"/>
      <c r="K33" s="49"/>
    </row>
    <row r="34" spans="1:11" x14ac:dyDescent="0.25">
      <c r="A34" s="53">
        <v>8</v>
      </c>
      <c r="B34" s="45"/>
      <c r="C34" s="44"/>
      <c r="D34" s="3"/>
      <c r="E34" s="3"/>
      <c r="F34" s="49"/>
      <c r="G34" s="44"/>
      <c r="H34" s="3"/>
      <c r="I34" s="3"/>
      <c r="J34" s="3"/>
      <c r="K34" s="49"/>
    </row>
    <row r="35" spans="1:11" x14ac:dyDescent="0.25">
      <c r="A35" s="53">
        <v>9</v>
      </c>
      <c r="B35" s="45"/>
      <c r="C35" s="44"/>
      <c r="D35" s="3"/>
      <c r="E35" s="3"/>
      <c r="F35" s="49"/>
      <c r="G35" s="44"/>
      <c r="H35" s="3"/>
      <c r="I35" s="3"/>
      <c r="J35" s="3"/>
      <c r="K35" s="49"/>
    </row>
    <row r="36" spans="1:11" x14ac:dyDescent="0.25">
      <c r="A36" s="53">
        <v>10</v>
      </c>
      <c r="B36" s="45"/>
      <c r="C36" s="44"/>
      <c r="D36" s="3"/>
      <c r="E36" s="3"/>
      <c r="F36" s="49"/>
      <c r="G36" s="44"/>
      <c r="H36" s="3"/>
      <c r="I36" s="3"/>
      <c r="J36" s="3"/>
      <c r="K36" s="49"/>
    </row>
    <row r="37" spans="1:11" ht="15.75" thickBot="1" x14ac:dyDescent="0.3">
      <c r="A37" s="54">
        <v>11</v>
      </c>
      <c r="B37" s="46"/>
      <c r="C37" s="47"/>
      <c r="D37" s="48"/>
      <c r="E37" s="48"/>
      <c r="F37" s="50"/>
      <c r="G37" s="47"/>
      <c r="H37" s="48"/>
      <c r="I37" s="48"/>
      <c r="J37" s="48"/>
      <c r="K37" s="50"/>
    </row>
  </sheetData>
  <mergeCells count="6">
    <mergeCell ref="A1:H1"/>
    <mergeCell ref="C25:F25"/>
    <mergeCell ref="G25:K25"/>
    <mergeCell ref="A24:K24"/>
    <mergeCell ref="A25:A26"/>
    <mergeCell ref="B25:B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56D7-8152-4CB5-B741-153DE9952EF1}">
  <sheetPr codeName="Sheet4"/>
  <dimension ref="A1:R69"/>
  <sheetViews>
    <sheetView showGridLines="0" tabSelected="1" topLeftCell="A58" zoomScaleNormal="100" zoomScaleSheetLayoutView="70" zoomScalePageLayoutView="85" workbookViewId="0">
      <selection activeCell="H64" sqref="H64"/>
    </sheetView>
  </sheetViews>
  <sheetFormatPr baseColWidth="10" defaultColWidth="17.140625" defaultRowHeight="13.5" x14ac:dyDescent="0.25"/>
  <cols>
    <col min="1" max="1" width="21.42578125" style="4" customWidth="1"/>
    <col min="2" max="2" width="33.140625" style="4" customWidth="1"/>
    <col min="3" max="5" width="17.140625" style="4"/>
    <col min="6" max="7" width="17" style="4" customWidth="1"/>
    <col min="8" max="8" width="38.5703125" style="4" customWidth="1"/>
    <col min="9" max="16384" width="17.140625" style="4"/>
  </cols>
  <sheetData>
    <row r="1" spans="1:17" ht="31.5" customHeight="1" x14ac:dyDescent="0.25">
      <c r="A1" s="72" t="s">
        <v>0</v>
      </c>
      <c r="B1" s="115"/>
      <c r="C1" s="115"/>
      <c r="D1" s="115"/>
      <c r="E1" s="115"/>
      <c r="F1" s="115"/>
      <c r="G1" s="115"/>
      <c r="H1" s="115"/>
      <c r="O1" s="5"/>
      <c r="P1" s="5"/>
      <c r="Q1" s="5"/>
    </row>
    <row r="2" spans="1:17" ht="15" customHeight="1" x14ac:dyDescent="0.25">
      <c r="O2" s="5"/>
      <c r="P2" s="5"/>
      <c r="Q2" s="5"/>
    </row>
    <row r="3" spans="1:17" x14ac:dyDescent="0.25">
      <c r="A3" s="13" t="s">
        <v>29</v>
      </c>
      <c r="B3" s="124" t="s">
        <v>30</v>
      </c>
      <c r="C3" s="124"/>
      <c r="D3" s="124"/>
      <c r="E3" s="124"/>
      <c r="F3" s="21"/>
      <c r="G3" s="21"/>
      <c r="H3" s="21"/>
      <c r="I3" s="21"/>
      <c r="J3" s="21"/>
      <c r="K3" s="21"/>
      <c r="L3" s="21"/>
      <c r="M3" s="21"/>
      <c r="N3" s="21"/>
      <c r="O3" s="7"/>
      <c r="P3" s="7"/>
      <c r="Q3" s="7"/>
    </row>
    <row r="4" spans="1:17" ht="6.75" customHeight="1" x14ac:dyDescent="0.25">
      <c r="A4" s="7"/>
      <c r="B4" s="22"/>
      <c r="C4" s="22"/>
      <c r="D4" s="22"/>
      <c r="E4" s="22"/>
      <c r="F4" s="21"/>
      <c r="G4" s="21"/>
      <c r="H4" s="21"/>
      <c r="I4" s="21"/>
      <c r="J4" s="21"/>
      <c r="K4" s="21"/>
      <c r="L4" s="21"/>
      <c r="M4" s="21"/>
      <c r="N4" s="21"/>
      <c r="O4" s="7"/>
      <c r="P4" s="7"/>
      <c r="Q4" s="7"/>
    </row>
    <row r="5" spans="1:17" x14ac:dyDescent="0.25">
      <c r="A5" s="5"/>
      <c r="B5" s="5"/>
      <c r="C5" s="8"/>
      <c r="D5" s="8"/>
      <c r="E5" s="8"/>
      <c r="F5" s="8"/>
      <c r="G5" s="8"/>
      <c r="H5" s="8"/>
      <c r="I5" s="8"/>
      <c r="J5" s="8"/>
      <c r="K5" s="8"/>
      <c r="L5" s="8"/>
      <c r="M5" s="7"/>
      <c r="N5" s="7"/>
      <c r="O5" s="7"/>
      <c r="P5" s="7"/>
      <c r="Q5" s="7"/>
    </row>
    <row r="6" spans="1:17" s="7" customFormat="1" ht="46.5" customHeight="1" x14ac:dyDescent="0.25">
      <c r="A6" s="32" t="s">
        <v>31</v>
      </c>
      <c r="B6" s="32" t="s">
        <v>32</v>
      </c>
      <c r="C6" s="32" t="s">
        <v>33</v>
      </c>
      <c r="D6" s="32" t="s">
        <v>34</v>
      </c>
      <c r="E6" s="32" t="s">
        <v>35</v>
      </c>
      <c r="F6" s="32" t="s">
        <v>36</v>
      </c>
      <c r="G6" s="117" t="s">
        <v>37</v>
      </c>
      <c r="H6" s="118"/>
    </row>
    <row r="7" spans="1:17" ht="27" x14ac:dyDescent="0.25">
      <c r="A7" s="12" t="s">
        <v>38</v>
      </c>
      <c r="B7" s="57" t="s">
        <v>39</v>
      </c>
      <c r="C7" s="59">
        <v>96000907</v>
      </c>
      <c r="D7" s="10" t="s">
        <v>40</v>
      </c>
      <c r="E7" s="58">
        <v>0.45</v>
      </c>
      <c r="F7" s="31" t="s">
        <v>41</v>
      </c>
      <c r="G7" s="119"/>
      <c r="H7" s="120"/>
      <c r="I7" s="8"/>
      <c r="J7" s="8"/>
      <c r="K7" s="8"/>
      <c r="L7" s="8"/>
      <c r="M7" s="7"/>
      <c r="N7" s="7"/>
      <c r="O7" s="7"/>
      <c r="P7" s="7"/>
      <c r="Q7" s="7"/>
    </row>
    <row r="8" spans="1:17" ht="27" customHeight="1" x14ac:dyDescent="0.25">
      <c r="A8" s="12" t="s">
        <v>42</v>
      </c>
      <c r="B8" s="57" t="s">
        <v>43</v>
      </c>
      <c r="C8" s="59">
        <v>96002021</v>
      </c>
      <c r="D8" s="11" t="s">
        <v>44</v>
      </c>
      <c r="E8" s="58">
        <v>0.55000000000000004</v>
      </c>
      <c r="F8" s="31" t="s">
        <v>41</v>
      </c>
      <c r="G8" s="119"/>
      <c r="H8" s="120"/>
      <c r="I8" s="8"/>
      <c r="J8" s="8"/>
      <c r="K8" s="8"/>
      <c r="L8" s="8"/>
      <c r="M8" s="7"/>
      <c r="N8" s="7"/>
      <c r="O8" s="7"/>
      <c r="P8" s="7"/>
      <c r="Q8" s="7"/>
    </row>
    <row r="9" spans="1:17" x14ac:dyDescent="0.25">
      <c r="A9" s="12"/>
      <c r="B9" s="20"/>
      <c r="C9" s="11"/>
      <c r="D9" s="11"/>
      <c r="E9" s="11"/>
      <c r="F9" s="11"/>
      <c r="G9" s="119"/>
      <c r="H9" s="120"/>
      <c r="I9" s="8"/>
      <c r="J9" s="8"/>
      <c r="K9" s="8"/>
      <c r="L9" s="8"/>
      <c r="M9" s="7"/>
      <c r="N9" s="7"/>
      <c r="O9" s="7"/>
      <c r="P9" s="7"/>
      <c r="Q9" s="7"/>
    </row>
    <row r="10" spans="1:17" x14ac:dyDescent="0.25">
      <c r="A10" s="12"/>
      <c r="B10" s="20"/>
      <c r="C10" s="19"/>
      <c r="D10" s="15"/>
      <c r="E10" s="15"/>
      <c r="F10" s="15"/>
      <c r="G10" s="119"/>
      <c r="H10" s="120"/>
      <c r="I10" s="8"/>
      <c r="J10" s="8"/>
      <c r="K10" s="8"/>
      <c r="L10" s="8"/>
      <c r="M10" s="7"/>
      <c r="N10" s="7"/>
      <c r="O10" s="7"/>
      <c r="P10" s="7"/>
      <c r="Q10" s="7"/>
    </row>
    <row r="11" spans="1:17" x14ac:dyDescent="0.25">
      <c r="A11" s="12"/>
      <c r="B11" s="20"/>
      <c r="C11" s="19"/>
      <c r="D11" s="15"/>
      <c r="E11" s="15"/>
      <c r="F11" s="15"/>
      <c r="G11" s="119"/>
      <c r="H11" s="120"/>
      <c r="I11" s="8"/>
      <c r="J11" s="8"/>
      <c r="K11" s="8"/>
      <c r="L11" s="8"/>
      <c r="M11" s="7"/>
      <c r="N11" s="7"/>
      <c r="O11" s="7"/>
      <c r="P11" s="7"/>
      <c r="Q11" s="7"/>
    </row>
    <row r="12" spans="1:17" x14ac:dyDescent="0.25">
      <c r="A12" s="5"/>
      <c r="B12" s="5"/>
      <c r="C12" s="8"/>
      <c r="D12" s="8"/>
      <c r="E12" s="8"/>
      <c r="F12" s="8"/>
      <c r="G12" s="8"/>
      <c r="H12" s="8"/>
      <c r="I12" s="8"/>
      <c r="J12" s="8"/>
      <c r="K12" s="8"/>
      <c r="L12" s="8"/>
      <c r="M12" s="7"/>
      <c r="N12" s="7"/>
      <c r="O12" s="7"/>
      <c r="P12" s="7"/>
      <c r="Q12" s="7"/>
    </row>
    <row r="13" spans="1:17" x14ac:dyDescent="0.25">
      <c r="A13" s="101" t="s">
        <v>45</v>
      </c>
      <c r="B13" s="102"/>
      <c r="C13" s="8"/>
      <c r="D13" s="8"/>
      <c r="E13" s="8"/>
      <c r="F13" s="8"/>
      <c r="G13" s="8"/>
      <c r="H13" s="8"/>
      <c r="I13" s="8"/>
      <c r="J13" s="8"/>
      <c r="K13" s="8"/>
      <c r="L13" s="7"/>
      <c r="M13" s="7"/>
      <c r="N13" s="7"/>
      <c r="O13" s="7"/>
      <c r="P13" s="7"/>
    </row>
    <row r="14" spans="1:17" x14ac:dyDescent="0.25">
      <c r="A14" s="24" t="s">
        <v>46</v>
      </c>
      <c r="B14" s="24" t="s">
        <v>47</v>
      </c>
      <c r="C14" s="8"/>
      <c r="D14" s="8"/>
      <c r="E14" s="8"/>
      <c r="F14" s="8"/>
      <c r="G14" s="8"/>
      <c r="H14" s="8"/>
      <c r="I14" s="8"/>
      <c r="J14" s="8"/>
      <c r="K14" s="8"/>
      <c r="L14" s="7"/>
      <c r="M14" s="7"/>
      <c r="N14" s="7"/>
      <c r="O14" s="7"/>
      <c r="P14" s="7"/>
    </row>
    <row r="15" spans="1:17" x14ac:dyDescent="0.25">
      <c r="A15" s="23" t="s">
        <v>48</v>
      </c>
      <c r="B15" s="25" t="s">
        <v>49</v>
      </c>
      <c r="C15" s="8"/>
      <c r="D15" s="8"/>
      <c r="E15" s="8"/>
      <c r="F15" s="8"/>
      <c r="G15" s="8"/>
      <c r="H15" s="8"/>
      <c r="I15" s="8"/>
      <c r="J15" s="8"/>
      <c r="K15" s="8"/>
      <c r="L15" s="7"/>
      <c r="M15" s="7"/>
      <c r="N15" s="7"/>
      <c r="O15" s="7"/>
      <c r="P15" s="7"/>
    </row>
    <row r="16" spans="1:17" x14ac:dyDescent="0.25">
      <c r="A16" s="23" t="s">
        <v>50</v>
      </c>
      <c r="B16" s="25" t="str">
        <f>+C44</f>
        <v>CUMPLE</v>
      </c>
      <c r="C16" s="8"/>
      <c r="D16" s="8"/>
      <c r="E16" s="8"/>
      <c r="F16" s="8"/>
      <c r="G16" s="8"/>
      <c r="H16" s="8"/>
      <c r="I16" s="8"/>
      <c r="J16" s="8"/>
      <c r="K16" s="8"/>
      <c r="L16" s="7"/>
      <c r="M16" s="7"/>
      <c r="N16" s="7"/>
      <c r="O16" s="7"/>
      <c r="P16" s="7"/>
    </row>
    <row r="17" spans="1:17" x14ac:dyDescent="0.25">
      <c r="A17" s="23" t="s">
        <v>51</v>
      </c>
      <c r="B17" s="25" t="s">
        <v>49</v>
      </c>
      <c r="C17" s="8"/>
      <c r="D17" s="8"/>
      <c r="E17" s="8"/>
      <c r="F17" s="8"/>
      <c r="G17" s="8"/>
      <c r="H17" s="8"/>
      <c r="I17" s="8"/>
      <c r="J17" s="8"/>
      <c r="K17" s="8"/>
      <c r="L17" s="7"/>
      <c r="M17" s="7"/>
      <c r="N17" s="7"/>
      <c r="O17" s="7"/>
      <c r="P17" s="7"/>
    </row>
    <row r="18" spans="1:17" x14ac:dyDescent="0.25">
      <c r="A18" s="24" t="s">
        <v>23</v>
      </c>
      <c r="B18" s="24" t="str">
        <f>IF(AND(B15="CUMPLE",B16="CUMPLE",B17="CUMPLE"),"HABILITADO","NO HABILITADO")</f>
        <v>HABILITADO</v>
      </c>
      <c r="C18" s="8"/>
      <c r="D18" s="8"/>
      <c r="E18" s="8"/>
      <c r="F18" s="8"/>
      <c r="G18" s="8"/>
      <c r="H18" s="8"/>
      <c r="I18" s="8"/>
      <c r="J18" s="8"/>
      <c r="K18" s="8"/>
      <c r="L18" s="7"/>
      <c r="M18" s="7"/>
      <c r="N18" s="7"/>
      <c r="O18" s="7"/>
      <c r="P18" s="7"/>
    </row>
    <row r="19" spans="1:17" x14ac:dyDescent="0.25">
      <c r="A19" s="5"/>
      <c r="B19" s="5"/>
      <c r="C19" s="8"/>
      <c r="D19" s="8"/>
      <c r="E19" s="8"/>
      <c r="F19" s="8"/>
      <c r="G19" s="8"/>
      <c r="H19" s="8"/>
      <c r="I19" s="8"/>
      <c r="J19" s="8"/>
      <c r="K19" s="8"/>
      <c r="L19" s="8"/>
      <c r="M19" s="7"/>
      <c r="N19" s="7"/>
      <c r="O19" s="7"/>
      <c r="P19" s="7"/>
      <c r="Q19" s="7"/>
    </row>
    <row r="20" spans="1:17" x14ac:dyDescent="0.25">
      <c r="A20" s="103" t="s">
        <v>53</v>
      </c>
      <c r="B20" s="104"/>
      <c r="C20" s="104"/>
      <c r="D20" s="105"/>
      <c r="E20" s="8"/>
      <c r="F20" s="8"/>
      <c r="G20" s="8"/>
      <c r="H20" s="8"/>
      <c r="I20" s="8"/>
      <c r="J20" s="8"/>
      <c r="K20" s="8"/>
      <c r="L20" s="8"/>
      <c r="M20" s="7"/>
      <c r="N20" s="7"/>
      <c r="O20" s="7"/>
      <c r="P20" s="7"/>
      <c r="Q20" s="7"/>
    </row>
    <row r="21" spans="1:17" ht="25.5" x14ac:dyDescent="0.25">
      <c r="A21" s="106" t="s">
        <v>54</v>
      </c>
      <c r="B21" s="107"/>
      <c r="C21" s="24" t="s">
        <v>55</v>
      </c>
      <c r="D21" s="26" t="s">
        <v>56</v>
      </c>
      <c r="E21" s="8"/>
      <c r="F21" s="8"/>
      <c r="G21" s="8"/>
      <c r="H21" s="8"/>
      <c r="I21" s="8"/>
      <c r="J21" s="8"/>
      <c r="K21" s="8"/>
      <c r="L21" s="8"/>
      <c r="M21" s="7"/>
      <c r="N21" s="7"/>
      <c r="O21" s="7"/>
      <c r="P21" s="7"/>
      <c r="Q21" s="7"/>
    </row>
    <row r="22" spans="1:17" ht="27" x14ac:dyDescent="0.25">
      <c r="A22" s="9" t="s">
        <v>57</v>
      </c>
      <c r="B22" s="14" t="s">
        <v>58</v>
      </c>
      <c r="C22" s="28">
        <v>40</v>
      </c>
      <c r="D22" s="28">
        <f>+IF(B18="HABILITADO",G49,"N/A")</f>
        <v>25</v>
      </c>
      <c r="E22" s="8"/>
      <c r="F22" s="8"/>
      <c r="G22" s="8"/>
      <c r="H22" s="8"/>
      <c r="I22" s="8"/>
      <c r="J22" s="8"/>
      <c r="K22" s="8"/>
      <c r="L22" s="8"/>
      <c r="M22" s="7"/>
      <c r="N22" s="7"/>
      <c r="O22" s="7"/>
      <c r="P22" s="7"/>
      <c r="Q22" s="7"/>
    </row>
    <row r="23" spans="1:17" ht="27" x14ac:dyDescent="0.25">
      <c r="A23" s="9" t="s">
        <v>59</v>
      </c>
      <c r="B23" s="14" t="s">
        <v>60</v>
      </c>
      <c r="C23" s="28">
        <v>30</v>
      </c>
      <c r="D23" s="28">
        <f>+IF(B18="HABILITADO",MAX(E57:E60),"N/A")</f>
        <v>30</v>
      </c>
      <c r="E23" s="8"/>
      <c r="F23" s="8"/>
      <c r="G23" s="8"/>
      <c r="H23" s="8"/>
      <c r="I23" s="8"/>
      <c r="J23" s="8"/>
      <c r="K23" s="8"/>
      <c r="L23" s="8"/>
      <c r="M23" s="7"/>
      <c r="N23" s="7"/>
      <c r="O23" s="7"/>
      <c r="P23" s="7"/>
      <c r="Q23" s="7"/>
    </row>
    <row r="24" spans="1:17" ht="27" x14ac:dyDescent="0.25">
      <c r="A24" s="9" t="s">
        <v>61</v>
      </c>
      <c r="B24" s="14" t="s">
        <v>62</v>
      </c>
      <c r="C24" s="28">
        <v>20</v>
      </c>
      <c r="D24" s="28">
        <f>+IF(AND(B18="HABILITADO",E64="CUMPLE"),G64,"N/A")</f>
        <v>20</v>
      </c>
      <c r="E24" s="8"/>
      <c r="F24" s="8"/>
      <c r="G24" s="8"/>
      <c r="H24" s="8"/>
      <c r="I24" s="8"/>
      <c r="J24" s="8"/>
      <c r="K24" s="8"/>
      <c r="L24" s="8"/>
      <c r="M24" s="7"/>
      <c r="N24" s="7"/>
      <c r="O24" s="7"/>
      <c r="P24" s="7"/>
      <c r="Q24" s="7"/>
    </row>
    <row r="25" spans="1:17" ht="36.75" customHeight="1" x14ac:dyDescent="0.25">
      <c r="A25" s="9" t="s">
        <v>63</v>
      </c>
      <c r="B25" s="14" t="s">
        <v>64</v>
      </c>
      <c r="C25" s="28">
        <v>10</v>
      </c>
      <c r="D25" s="28">
        <f>+IF(B18="HABILITADO",E68,"N/A")</f>
        <v>10</v>
      </c>
      <c r="E25" s="8"/>
      <c r="F25" s="8"/>
      <c r="G25" s="8"/>
      <c r="H25" s="8"/>
      <c r="I25" s="8"/>
      <c r="J25" s="8"/>
      <c r="K25" s="8"/>
      <c r="L25" s="8"/>
      <c r="M25" s="7"/>
      <c r="N25" s="7"/>
      <c r="O25" s="7"/>
      <c r="P25" s="7"/>
      <c r="Q25" s="7"/>
    </row>
    <row r="26" spans="1:17" x14ac:dyDescent="0.25">
      <c r="A26" s="103" t="s">
        <v>65</v>
      </c>
      <c r="B26" s="105"/>
      <c r="C26" s="29">
        <v>100</v>
      </c>
      <c r="D26" s="38">
        <f>SUM(D22:D25)</f>
        <v>85</v>
      </c>
      <c r="E26" s="8"/>
      <c r="F26" s="8"/>
      <c r="G26" s="8"/>
      <c r="H26" s="8"/>
      <c r="I26" s="8"/>
      <c r="J26" s="8"/>
      <c r="K26" s="8"/>
      <c r="L26" s="8"/>
      <c r="M26" s="7"/>
      <c r="N26" s="7"/>
      <c r="O26" s="7"/>
      <c r="P26" s="7"/>
      <c r="Q26" s="7"/>
    </row>
    <row r="27" spans="1:17" x14ac:dyDescent="0.25">
      <c r="A27" s="5"/>
      <c r="B27" s="5"/>
      <c r="C27" s="8"/>
      <c r="D27" s="8"/>
      <c r="E27" s="8"/>
      <c r="F27" s="8"/>
      <c r="G27" s="8"/>
      <c r="H27" s="8"/>
      <c r="I27" s="8"/>
      <c r="J27" s="8"/>
      <c r="K27" s="8"/>
      <c r="L27" s="8"/>
      <c r="M27" s="7"/>
      <c r="N27" s="7"/>
      <c r="O27" s="7"/>
      <c r="P27" s="7"/>
      <c r="Q27" s="7"/>
    </row>
    <row r="28" spans="1:17" x14ac:dyDescent="0.25">
      <c r="A28" s="8"/>
      <c r="B28" s="16"/>
      <c r="C28" s="108" t="s">
        <v>66</v>
      </c>
      <c r="D28" s="108"/>
      <c r="E28" s="108"/>
      <c r="F28" s="108"/>
      <c r="G28" s="108"/>
      <c r="H28" s="16"/>
      <c r="I28" s="16"/>
      <c r="J28" s="16"/>
      <c r="K28" s="16"/>
      <c r="L28" s="16"/>
      <c r="M28" s="16"/>
      <c r="N28" s="6"/>
      <c r="O28" s="6"/>
      <c r="P28" s="6"/>
      <c r="Q28" s="6"/>
    </row>
    <row r="29" spans="1:17" x14ac:dyDescent="0.25">
      <c r="A29" s="108" t="s">
        <v>67</v>
      </c>
      <c r="B29" s="108"/>
      <c r="C29" s="27" t="s">
        <v>68</v>
      </c>
      <c r="D29" s="27" t="s">
        <v>69</v>
      </c>
      <c r="E29" s="27" t="s">
        <v>70</v>
      </c>
      <c r="F29" s="27" t="s">
        <v>71</v>
      </c>
      <c r="G29" s="27" t="s">
        <v>72</v>
      </c>
      <c r="H29" s="30" t="s">
        <v>37</v>
      </c>
    </row>
    <row r="30" spans="1:17" x14ac:dyDescent="0.25">
      <c r="A30" s="9" t="s">
        <v>73</v>
      </c>
      <c r="B30" s="10" t="s">
        <v>74</v>
      </c>
      <c r="C30" s="31" t="s">
        <v>49</v>
      </c>
      <c r="D30" s="31" t="s">
        <v>49</v>
      </c>
      <c r="E30" s="31"/>
      <c r="F30" s="31"/>
      <c r="G30" s="31"/>
      <c r="H30" s="10"/>
    </row>
    <row r="31" spans="1:17" ht="54" x14ac:dyDescent="0.25">
      <c r="A31" s="9" t="s">
        <v>75</v>
      </c>
      <c r="B31" s="10" t="s">
        <v>76</v>
      </c>
      <c r="C31" s="31" t="s">
        <v>49</v>
      </c>
      <c r="D31" s="31" t="s">
        <v>49</v>
      </c>
      <c r="E31" s="31"/>
      <c r="F31" s="31"/>
      <c r="G31" s="31"/>
      <c r="H31" s="10"/>
    </row>
    <row r="32" spans="1:17" ht="108" x14ac:dyDescent="0.25">
      <c r="A32" s="9" t="s">
        <v>77</v>
      </c>
      <c r="B32" s="10" t="s">
        <v>78</v>
      </c>
      <c r="C32" s="31" t="s">
        <v>49</v>
      </c>
      <c r="D32" s="31" t="s">
        <v>49</v>
      </c>
      <c r="E32" s="31"/>
      <c r="F32" s="31"/>
      <c r="G32" s="31"/>
      <c r="H32" s="10"/>
    </row>
    <row r="33" spans="1:18" x14ac:dyDescent="0.25">
      <c r="A33" s="9"/>
      <c r="B33" s="10" t="s">
        <v>79</v>
      </c>
      <c r="C33" s="83" t="str">
        <f>+IF(AND(E37="CUMPLE",E39="CUMPLE",E40="CUMPLE",E41="CUMPLE"),"CUMPLE","NO CUMPLE")</f>
        <v>CUMPLE</v>
      </c>
      <c r="D33" s="84"/>
      <c r="E33" s="84"/>
      <c r="F33" s="84"/>
      <c r="G33" s="85"/>
      <c r="H33" s="10"/>
    </row>
    <row r="34" spans="1:18" ht="27" x14ac:dyDescent="0.25">
      <c r="A34" s="9">
        <v>14</v>
      </c>
      <c r="B34" s="10" t="s">
        <v>80</v>
      </c>
      <c r="C34" s="83" t="s">
        <v>49</v>
      </c>
      <c r="D34" s="84"/>
      <c r="E34" s="84"/>
      <c r="F34" s="84"/>
      <c r="G34" s="85"/>
      <c r="H34" s="10" t="s">
        <v>81</v>
      </c>
    </row>
    <row r="35" spans="1:18" x14ac:dyDescent="0.25">
      <c r="A35" s="8"/>
      <c r="B35" s="16"/>
      <c r="C35" s="16"/>
      <c r="D35" s="16"/>
      <c r="E35" s="16"/>
      <c r="F35" s="16"/>
      <c r="G35" s="16"/>
      <c r="H35" s="16"/>
      <c r="I35" s="16"/>
      <c r="J35" s="16"/>
      <c r="K35" s="16"/>
      <c r="L35" s="16"/>
      <c r="M35" s="16"/>
      <c r="N35" s="6"/>
      <c r="O35" s="6"/>
      <c r="P35" s="6"/>
      <c r="Q35" s="6"/>
    </row>
    <row r="36" spans="1:18" s="17" customFormat="1" ht="27" customHeight="1" x14ac:dyDescent="0.25">
      <c r="A36" s="109" t="s">
        <v>82</v>
      </c>
      <c r="B36" s="109"/>
      <c r="C36" s="109" t="s">
        <v>83</v>
      </c>
      <c r="D36" s="109"/>
      <c r="E36" s="109"/>
      <c r="F36" s="110" t="s">
        <v>37</v>
      </c>
      <c r="G36" s="110"/>
      <c r="H36" s="110"/>
      <c r="I36" s="55"/>
      <c r="J36" s="55"/>
      <c r="K36" s="55"/>
      <c r="L36" s="55"/>
      <c r="M36" s="55"/>
      <c r="N36" s="55"/>
      <c r="O36" s="6"/>
      <c r="P36" s="6"/>
      <c r="Q36" s="6"/>
      <c r="R36" s="6"/>
    </row>
    <row r="37" spans="1:18" s="17" customFormat="1" ht="67.5" customHeight="1" x14ac:dyDescent="0.25">
      <c r="A37" s="10" t="s">
        <v>84</v>
      </c>
      <c r="B37" s="67">
        <v>644</v>
      </c>
      <c r="C37" s="97" t="str">
        <f>+IF(B37&gt;'Resumen región 39'!E3,"NO CUMPLE, LA PROPUESTA SUPERA LOS ACCESOS PERMITIDOS PARA LA REGIÓN","CUMPLE, LOS ACCESOS MÁXIMOS PERMITIDOS PARA LA REGIÓN")</f>
        <v>CUMPLE, LOS ACCESOS MÁXIMOS PERMITIDOS PARA LA REGIÓN</v>
      </c>
      <c r="D37" s="97" t="str">
        <f>+IF(B37&lt;='Resumen región 39'!E3,IF(B38/B37&gt;=0.2,"CUMPLE CONDICIÓN DEL 20%","NO CUMPLE CONDICIÓN DEL 20%"),"NO CUMPLE, LA PROPUESTA SUPERA LOS ACCESOS PERMITIDOS PARA LA REGIÓN")</f>
        <v>CUMPLE CONDICIÓN DEL 20%</v>
      </c>
      <c r="E37" s="86" t="str">
        <f>+IF(AND(C37="CUMPLE, LOS ACCESOS MÁXIMOS PERMITIDOS PARA LA REGIÓN",D37="CUMPLE CONDICIÓN DEL 20%"),"CUMPLE","NO CUMPLE")</f>
        <v>CUMPLE</v>
      </c>
      <c r="F37" s="88" t="s">
        <v>85</v>
      </c>
      <c r="G37" s="89"/>
      <c r="H37" s="90"/>
      <c r="I37" s="55"/>
      <c r="J37" s="55"/>
      <c r="K37" s="55"/>
      <c r="L37" s="55"/>
      <c r="M37" s="55"/>
      <c r="N37" s="55"/>
      <c r="O37" s="6"/>
      <c r="P37" s="6"/>
      <c r="Q37" s="6"/>
      <c r="R37" s="6"/>
    </row>
    <row r="38" spans="1:18" s="17" customFormat="1" ht="54" x14ac:dyDescent="0.25">
      <c r="A38" s="31" t="s">
        <v>86</v>
      </c>
      <c r="B38" s="67">
        <v>12360</v>
      </c>
      <c r="C38" s="97"/>
      <c r="D38" s="97"/>
      <c r="E38" s="87"/>
      <c r="F38" s="91"/>
      <c r="G38" s="92"/>
      <c r="H38" s="93"/>
      <c r="I38" s="55"/>
      <c r="J38" s="55"/>
      <c r="K38" s="55"/>
      <c r="L38" s="55"/>
      <c r="M38" s="55"/>
      <c r="N38" s="55"/>
      <c r="O38" s="6"/>
      <c r="P38" s="6"/>
      <c r="Q38" s="6"/>
      <c r="R38" s="6"/>
    </row>
    <row r="39" spans="1:18" s="17" customFormat="1" ht="15" customHeight="1" x14ac:dyDescent="0.25">
      <c r="A39" s="83" t="s">
        <v>87</v>
      </c>
      <c r="B39" s="84"/>
      <c r="C39" s="84"/>
      <c r="D39" s="85"/>
      <c r="E39" s="31" t="s">
        <v>49</v>
      </c>
      <c r="F39" s="94"/>
      <c r="G39" s="95"/>
      <c r="H39" s="96"/>
      <c r="I39" s="55"/>
      <c r="J39" s="55"/>
      <c r="K39" s="55"/>
      <c r="L39" s="55"/>
      <c r="M39" s="55"/>
      <c r="N39" s="55"/>
      <c r="O39" s="6"/>
      <c r="P39" s="6"/>
      <c r="Q39" s="6"/>
      <c r="R39" s="6"/>
    </row>
    <row r="40" spans="1:18" s="17" customFormat="1" ht="13.5" customHeight="1" x14ac:dyDescent="0.25">
      <c r="A40" s="83" t="s">
        <v>88</v>
      </c>
      <c r="B40" s="84"/>
      <c r="C40" s="84"/>
      <c r="D40" s="85"/>
      <c r="E40" s="31" t="s">
        <v>49</v>
      </c>
      <c r="F40" s="94"/>
      <c r="G40" s="95"/>
      <c r="H40" s="96"/>
      <c r="I40" s="55"/>
      <c r="J40" s="55"/>
      <c r="K40" s="55"/>
      <c r="L40" s="55"/>
      <c r="M40" s="55"/>
      <c r="N40" s="55"/>
      <c r="O40" s="6"/>
      <c r="P40" s="6"/>
      <c r="Q40" s="6"/>
      <c r="R40" s="6"/>
    </row>
    <row r="41" spans="1:18" s="17" customFormat="1" ht="15" customHeight="1" x14ac:dyDescent="0.25">
      <c r="A41" s="83" t="s">
        <v>89</v>
      </c>
      <c r="B41" s="84"/>
      <c r="C41" s="84"/>
      <c r="D41" s="85"/>
      <c r="E41" s="31" t="s">
        <v>49</v>
      </c>
      <c r="F41" s="94"/>
      <c r="G41" s="95"/>
      <c r="H41" s="96"/>
      <c r="I41" s="55"/>
      <c r="J41" s="55"/>
      <c r="K41" s="55"/>
      <c r="L41" s="55"/>
      <c r="M41" s="55"/>
      <c r="N41" s="55"/>
      <c r="O41" s="6"/>
      <c r="P41" s="6"/>
      <c r="Q41" s="6"/>
      <c r="R41" s="6"/>
    </row>
    <row r="42" spans="1:18" s="17" customFormat="1" ht="87.75" customHeight="1" x14ac:dyDescent="0.25">
      <c r="A42" s="121" t="s">
        <v>90</v>
      </c>
      <c r="B42" s="122"/>
      <c r="C42" s="122"/>
      <c r="D42" s="122"/>
      <c r="E42" s="122"/>
      <c r="F42" s="122"/>
      <c r="G42" s="122"/>
      <c r="H42" s="123"/>
      <c r="I42" s="55"/>
      <c r="J42" s="55"/>
      <c r="K42" s="55"/>
      <c r="L42" s="55"/>
      <c r="M42" s="55"/>
      <c r="N42" s="55"/>
      <c r="O42" s="6"/>
      <c r="P42" s="6"/>
      <c r="Q42" s="6"/>
      <c r="R42" s="6"/>
    </row>
    <row r="43" spans="1:18" ht="6.75" customHeight="1" x14ac:dyDescent="0.25">
      <c r="A43" s="21"/>
      <c r="C43" s="18"/>
      <c r="D43" s="18"/>
      <c r="E43" s="18"/>
      <c r="F43" s="18"/>
    </row>
    <row r="44" spans="1:18" x14ac:dyDescent="0.25">
      <c r="A44" s="108" t="s">
        <v>91</v>
      </c>
      <c r="B44" s="108"/>
      <c r="C44" s="27" t="str">
        <f>+IF(COUNTIF(C30:G34,"=NO CUMPLE")&gt;0,"NO CUMPLE","CUMPLE")</f>
        <v>CUMPLE</v>
      </c>
      <c r="D44" s="21"/>
      <c r="E44" s="21"/>
      <c r="F44" s="21"/>
    </row>
    <row r="45" spans="1:18" x14ac:dyDescent="0.25">
      <c r="A45" s="8"/>
      <c r="B45" s="16"/>
      <c r="C45" s="16"/>
      <c r="D45" s="16"/>
      <c r="E45" s="16"/>
      <c r="F45" s="16"/>
      <c r="G45" s="16"/>
      <c r="H45" s="16"/>
      <c r="I45" s="16"/>
      <c r="J45" s="16"/>
      <c r="K45" s="16"/>
      <c r="L45" s="16"/>
      <c r="M45" s="16"/>
      <c r="N45" s="6"/>
      <c r="O45" s="6"/>
      <c r="P45" s="6"/>
      <c r="Q45" s="6"/>
    </row>
    <row r="46" spans="1:18" x14ac:dyDescent="0.25">
      <c r="A46" s="108" t="s">
        <v>92</v>
      </c>
      <c r="B46" s="108"/>
      <c r="C46" s="108"/>
      <c r="D46" s="108"/>
      <c r="E46" s="108"/>
      <c r="F46" s="108"/>
      <c r="G46" s="108"/>
      <c r="H46" s="108"/>
      <c r="O46" s="18"/>
      <c r="P46" s="18"/>
      <c r="Q46" s="18"/>
    </row>
    <row r="48" spans="1:18" s="17" customFormat="1" ht="54" x14ac:dyDescent="0.25">
      <c r="A48" s="109" t="s">
        <v>93</v>
      </c>
      <c r="B48" s="32" t="s">
        <v>94</v>
      </c>
      <c r="C48" s="32" t="s">
        <v>95</v>
      </c>
      <c r="D48" s="32" t="s">
        <v>96</v>
      </c>
      <c r="E48" s="32" t="s">
        <v>97</v>
      </c>
      <c r="F48" s="32" t="s">
        <v>98</v>
      </c>
      <c r="G48" s="32" t="s">
        <v>99</v>
      </c>
      <c r="H48" s="35" t="s">
        <v>37</v>
      </c>
    </row>
    <row r="49" spans="1:8" s="17" customFormat="1" x14ac:dyDescent="0.25">
      <c r="A49" s="109"/>
      <c r="B49" s="11" t="s">
        <v>100</v>
      </c>
      <c r="C49" s="33">
        <v>0</v>
      </c>
      <c r="D49" s="98" t="s">
        <v>101</v>
      </c>
      <c r="E49" s="98">
        <v>3</v>
      </c>
      <c r="F49" s="86">
        <f>+ROUND((E49/'Resumen región 39'!E5)*100,0)</f>
        <v>60</v>
      </c>
      <c r="G49" s="116">
        <f>IF(F49=0,0,IF(AND(F49&gt;0,F49&lt;=20),5,IF(AND(F49&gt;20,F49&lt;=50),15,IF(AND(F49&gt;50,F49&lt;=70),25,IF(AND(F49&gt;70,F49&lt;=100),40,"ERROR")))))</f>
        <v>25</v>
      </c>
      <c r="H49" s="125" t="s">
        <v>102</v>
      </c>
    </row>
    <row r="50" spans="1:8" s="17" customFormat="1" ht="27" x14ac:dyDescent="0.25">
      <c r="A50" s="109"/>
      <c r="B50" s="11" t="s">
        <v>103</v>
      </c>
      <c r="C50" s="33">
        <v>5</v>
      </c>
      <c r="D50" s="99"/>
      <c r="E50" s="99"/>
      <c r="F50" s="128"/>
      <c r="G50" s="116"/>
      <c r="H50" s="126"/>
    </row>
    <row r="51" spans="1:8" s="17" customFormat="1" ht="27" x14ac:dyDescent="0.25">
      <c r="A51" s="109"/>
      <c r="B51" s="11" t="s">
        <v>104</v>
      </c>
      <c r="C51" s="33">
        <v>15</v>
      </c>
      <c r="D51" s="99"/>
      <c r="E51" s="99"/>
      <c r="F51" s="128"/>
      <c r="G51" s="116"/>
      <c r="H51" s="126"/>
    </row>
    <row r="52" spans="1:8" s="17" customFormat="1" ht="27" x14ac:dyDescent="0.25">
      <c r="A52" s="109"/>
      <c r="B52" s="11" t="s">
        <v>105</v>
      </c>
      <c r="C52" s="33">
        <v>25</v>
      </c>
      <c r="D52" s="99"/>
      <c r="E52" s="99"/>
      <c r="F52" s="128"/>
      <c r="G52" s="116"/>
      <c r="H52" s="126"/>
    </row>
    <row r="53" spans="1:8" s="17" customFormat="1" ht="27" x14ac:dyDescent="0.25">
      <c r="A53" s="109"/>
      <c r="B53" s="11" t="s">
        <v>106</v>
      </c>
      <c r="C53" s="33">
        <v>40</v>
      </c>
      <c r="D53" s="100"/>
      <c r="E53" s="100"/>
      <c r="F53" s="87"/>
      <c r="G53" s="116"/>
      <c r="H53" s="127"/>
    </row>
    <row r="56" spans="1:8" ht="40.5" x14ac:dyDescent="0.25">
      <c r="A56" s="109" t="s">
        <v>107</v>
      </c>
      <c r="B56" s="32" t="s">
        <v>108</v>
      </c>
      <c r="C56" s="32" t="s">
        <v>95</v>
      </c>
      <c r="D56" s="32" t="s">
        <v>109</v>
      </c>
      <c r="E56" s="32" t="s">
        <v>110</v>
      </c>
      <c r="F56" s="111" t="s">
        <v>37</v>
      </c>
      <c r="G56" s="111"/>
      <c r="H56" s="111"/>
    </row>
    <row r="57" spans="1:8" x14ac:dyDescent="0.25">
      <c r="A57" s="109"/>
      <c r="B57" s="31" t="s">
        <v>111</v>
      </c>
      <c r="C57" s="33">
        <v>0</v>
      </c>
      <c r="D57" s="68"/>
      <c r="E57" s="33"/>
      <c r="F57" s="112"/>
      <c r="G57" s="113"/>
      <c r="H57" s="114"/>
    </row>
    <row r="58" spans="1:8" x14ac:dyDescent="0.25">
      <c r="A58" s="109"/>
      <c r="B58" s="31" t="s">
        <v>112</v>
      </c>
      <c r="C58" s="33">
        <v>5</v>
      </c>
      <c r="D58" s="68"/>
      <c r="E58" s="33"/>
      <c r="F58" s="112"/>
      <c r="G58" s="113"/>
      <c r="H58" s="114"/>
    </row>
    <row r="59" spans="1:8" x14ac:dyDescent="0.25">
      <c r="A59" s="109"/>
      <c r="B59" s="31" t="s">
        <v>113</v>
      </c>
      <c r="C59" s="33">
        <v>15</v>
      </c>
      <c r="D59" s="68"/>
      <c r="E59" s="33"/>
      <c r="F59" s="112"/>
      <c r="G59" s="113"/>
      <c r="H59" s="114"/>
    </row>
    <row r="60" spans="1:8" x14ac:dyDescent="0.25">
      <c r="A60" s="109"/>
      <c r="B60" s="31" t="s">
        <v>114</v>
      </c>
      <c r="C60" s="33">
        <v>30</v>
      </c>
      <c r="D60" s="68" t="s">
        <v>115</v>
      </c>
      <c r="E60" s="33">
        <v>30</v>
      </c>
      <c r="F60" s="112"/>
      <c r="G60" s="113"/>
      <c r="H60" s="114"/>
    </row>
    <row r="63" spans="1:8" ht="27" x14ac:dyDescent="0.25">
      <c r="A63" s="109" t="s">
        <v>116</v>
      </c>
      <c r="B63" s="32" t="s">
        <v>117</v>
      </c>
      <c r="C63" s="32" t="s">
        <v>118</v>
      </c>
      <c r="D63" s="32" t="s">
        <v>119</v>
      </c>
      <c r="E63" s="32" t="s">
        <v>120</v>
      </c>
      <c r="F63" s="32" t="s">
        <v>95</v>
      </c>
      <c r="G63" s="32" t="s">
        <v>99</v>
      </c>
      <c r="H63" s="37" t="s">
        <v>37</v>
      </c>
    </row>
    <row r="64" spans="1:8" ht="27" x14ac:dyDescent="0.25">
      <c r="A64" s="109"/>
      <c r="B64" s="36">
        <v>59970</v>
      </c>
      <c r="C64" s="36">
        <v>99950</v>
      </c>
      <c r="D64" s="69">
        <v>62500</v>
      </c>
      <c r="E64" s="12" t="str">
        <f>+IF(AND(D64&gt;=B64,D64&lt;=C64),"CUMPLE","NO CUMPLE")</f>
        <v>CUMPLE</v>
      </c>
      <c r="F64" s="28">
        <v>20</v>
      </c>
      <c r="G64" s="70">
        <v>20</v>
      </c>
      <c r="H64" s="64" t="s">
        <v>146</v>
      </c>
    </row>
    <row r="66" spans="1:18" x14ac:dyDescent="0.25">
      <c r="A66" s="5"/>
      <c r="B66" s="5"/>
      <c r="C66" s="8"/>
      <c r="D66" s="8"/>
      <c r="E66" s="8"/>
      <c r="F66" s="8"/>
      <c r="G66" s="8"/>
      <c r="H66" s="8"/>
      <c r="I66" s="8"/>
      <c r="J66" s="8"/>
      <c r="K66" s="8"/>
      <c r="L66" s="8"/>
      <c r="M66" s="7"/>
      <c r="N66" s="7"/>
      <c r="O66" s="7"/>
      <c r="P66" s="7"/>
      <c r="Q66" s="7"/>
    </row>
    <row r="67" spans="1:18" ht="54" x14ac:dyDescent="0.25">
      <c r="A67" s="129" t="s">
        <v>122</v>
      </c>
      <c r="B67" s="32" t="s">
        <v>123</v>
      </c>
      <c r="C67" s="32" t="s">
        <v>124</v>
      </c>
      <c r="D67" s="32" t="s">
        <v>95</v>
      </c>
      <c r="E67" s="32" t="s">
        <v>99</v>
      </c>
      <c r="F67" s="111" t="s">
        <v>37</v>
      </c>
      <c r="G67" s="111"/>
      <c r="H67" s="111"/>
      <c r="I67" s="8"/>
      <c r="J67" s="8"/>
      <c r="K67" s="7"/>
      <c r="L67" s="7"/>
      <c r="M67" s="7"/>
      <c r="N67" s="7"/>
      <c r="O67" s="7"/>
    </row>
    <row r="68" spans="1:18" ht="124.5" customHeight="1" x14ac:dyDescent="0.25">
      <c r="A68" s="130"/>
      <c r="B68" s="39">
        <f>+ROUND('Resumen región 39'!E3*20%,0)</f>
        <v>129</v>
      </c>
      <c r="C68" s="69">
        <f>12360-11165</f>
        <v>1195</v>
      </c>
      <c r="D68" s="28">
        <v>10</v>
      </c>
      <c r="E68" s="28">
        <f>+IF(((C68-B68)/'Resumen región 39'!E3)*D68&gt;10,10,((C68-B68)/'Resumen región 39'!E3)*D68)</f>
        <v>10</v>
      </c>
      <c r="F68" s="131" t="s">
        <v>145</v>
      </c>
      <c r="G68" s="132"/>
      <c r="H68" s="132"/>
      <c r="I68" s="8"/>
      <c r="J68" s="8"/>
      <c r="K68" s="7"/>
      <c r="L68" s="7"/>
      <c r="M68" s="7"/>
      <c r="N68" s="7"/>
      <c r="O68" s="7"/>
    </row>
    <row r="69" spans="1:18" s="17" customFormat="1" ht="42" customHeight="1" x14ac:dyDescent="0.25">
      <c r="A69" s="121" t="s">
        <v>125</v>
      </c>
      <c r="B69" s="122"/>
      <c r="C69" s="122"/>
      <c r="D69" s="122"/>
      <c r="E69" s="122"/>
      <c r="F69" s="122"/>
      <c r="G69" s="122"/>
      <c r="H69" s="123"/>
      <c r="I69" s="55"/>
      <c r="J69" s="55"/>
      <c r="K69" s="55"/>
      <c r="L69" s="55"/>
      <c r="M69" s="55"/>
      <c r="N69" s="55"/>
      <c r="O69" s="6"/>
      <c r="P69" s="6"/>
      <c r="Q69" s="6"/>
      <c r="R69" s="6"/>
    </row>
  </sheetData>
  <mergeCells count="49">
    <mergeCell ref="A69:H69"/>
    <mergeCell ref="A63:A64"/>
    <mergeCell ref="A67:A68"/>
    <mergeCell ref="F67:H67"/>
    <mergeCell ref="F68:H68"/>
    <mergeCell ref="A1:H1"/>
    <mergeCell ref="D49:D53"/>
    <mergeCell ref="G49:G53"/>
    <mergeCell ref="A46:H46"/>
    <mergeCell ref="A48:A53"/>
    <mergeCell ref="G6:H6"/>
    <mergeCell ref="G7:H7"/>
    <mergeCell ref="G8:H8"/>
    <mergeCell ref="G9:H9"/>
    <mergeCell ref="G10:H10"/>
    <mergeCell ref="A42:H42"/>
    <mergeCell ref="A41:D41"/>
    <mergeCell ref="B3:E3"/>
    <mergeCell ref="G11:H11"/>
    <mergeCell ref="H49:H53"/>
    <mergeCell ref="F49:F53"/>
    <mergeCell ref="A56:A60"/>
    <mergeCell ref="F56:H56"/>
    <mergeCell ref="F57:H57"/>
    <mergeCell ref="F58:H58"/>
    <mergeCell ref="F59:H59"/>
    <mergeCell ref="F60:H60"/>
    <mergeCell ref="E49:E53"/>
    <mergeCell ref="D37:D38"/>
    <mergeCell ref="A13:B13"/>
    <mergeCell ref="A20:D20"/>
    <mergeCell ref="A26:B26"/>
    <mergeCell ref="A21:B21"/>
    <mergeCell ref="C28:G28"/>
    <mergeCell ref="A29:B29"/>
    <mergeCell ref="C33:G33"/>
    <mergeCell ref="C34:G34"/>
    <mergeCell ref="A44:B44"/>
    <mergeCell ref="F41:H41"/>
    <mergeCell ref="C36:E36"/>
    <mergeCell ref="A36:B36"/>
    <mergeCell ref="F36:H36"/>
    <mergeCell ref="A39:D39"/>
    <mergeCell ref="A40:D40"/>
    <mergeCell ref="E37:E38"/>
    <mergeCell ref="F37:H38"/>
    <mergeCell ref="F39:H39"/>
    <mergeCell ref="F40:H40"/>
    <mergeCell ref="C37:C38"/>
  </mergeCells>
  <phoneticPr fontId="6" type="noConversion"/>
  <pageMargins left="0.7" right="0.7" top="0.75" bottom="0.75" header="0.3" footer="0.3"/>
  <pageSetup scale="99"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No permitido" error="Seleccione" xr:uid="{0AE40C85-7749-4BA2-9BC0-3FD5C805D6F5}">
          <x14:formula1>
            <xm:f>Variables!$A$2:$A$3</xm:f>
          </x14:formula1>
          <xm:sqref>D30:G32 N45:Q45 C30:C34 E39:E42 N28:Q28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2335E-7BD7-4A14-A9C5-39B62A8833F0}">
  <dimension ref="A1:R69"/>
  <sheetViews>
    <sheetView showGridLines="0" topLeftCell="C67" zoomScaleNormal="100" zoomScaleSheetLayoutView="70" zoomScalePageLayoutView="85" workbookViewId="0">
      <selection activeCell="H65" sqref="H65"/>
    </sheetView>
  </sheetViews>
  <sheetFormatPr baseColWidth="10" defaultColWidth="17.140625" defaultRowHeight="13.5" x14ac:dyDescent="0.25"/>
  <cols>
    <col min="1" max="1" width="18.7109375" style="4" customWidth="1"/>
    <col min="2" max="2" width="33.140625" style="4" customWidth="1"/>
    <col min="3" max="5" width="17.140625" style="4"/>
    <col min="6" max="7" width="17" style="4" customWidth="1"/>
    <col min="8" max="8" width="63.5703125" style="4" customWidth="1"/>
    <col min="9" max="16384" width="17.140625" style="4"/>
  </cols>
  <sheetData>
    <row r="1" spans="1:17" ht="31.5" customHeight="1" x14ac:dyDescent="0.25">
      <c r="A1" s="72" t="s">
        <v>0</v>
      </c>
      <c r="B1" s="115"/>
      <c r="C1" s="115"/>
      <c r="D1" s="115"/>
      <c r="E1" s="115"/>
      <c r="F1" s="115"/>
      <c r="G1" s="115"/>
      <c r="H1" s="115"/>
      <c r="O1" s="5"/>
      <c r="P1" s="5"/>
      <c r="Q1" s="5"/>
    </row>
    <row r="2" spans="1:17" ht="15" customHeight="1" x14ac:dyDescent="0.25">
      <c r="O2" s="5"/>
      <c r="P2" s="5"/>
      <c r="Q2" s="5"/>
    </row>
    <row r="3" spans="1:17" x14ac:dyDescent="0.25">
      <c r="A3" s="13" t="s">
        <v>29</v>
      </c>
      <c r="B3" s="124" t="s">
        <v>126</v>
      </c>
      <c r="C3" s="124"/>
      <c r="D3" s="124"/>
      <c r="E3" s="124"/>
      <c r="F3" s="21"/>
      <c r="G3" s="21"/>
      <c r="H3" s="21"/>
      <c r="I3" s="21"/>
      <c r="J3" s="21"/>
      <c r="K3" s="21"/>
      <c r="L3" s="21"/>
      <c r="M3" s="21"/>
      <c r="N3" s="21"/>
      <c r="O3" s="7"/>
      <c r="P3" s="7"/>
      <c r="Q3" s="7"/>
    </row>
    <row r="4" spans="1:17" ht="6.75" customHeight="1" x14ac:dyDescent="0.25">
      <c r="A4" s="7"/>
      <c r="B4" s="22"/>
      <c r="C4" s="22"/>
      <c r="D4" s="22"/>
      <c r="E4" s="22"/>
      <c r="F4" s="21"/>
      <c r="G4" s="21"/>
      <c r="H4" s="21"/>
      <c r="I4" s="21"/>
      <c r="J4" s="21"/>
      <c r="K4" s="21"/>
      <c r="L4" s="21"/>
      <c r="M4" s="21"/>
      <c r="N4" s="21"/>
      <c r="O4" s="7"/>
      <c r="P4" s="7"/>
      <c r="Q4" s="7"/>
    </row>
    <row r="5" spans="1:17" x14ac:dyDescent="0.25">
      <c r="A5" s="5"/>
      <c r="B5" s="5"/>
      <c r="C5" s="8"/>
      <c r="D5" s="8"/>
      <c r="E5" s="8"/>
      <c r="F5" s="8"/>
      <c r="G5" s="8"/>
      <c r="H5" s="8"/>
      <c r="I5" s="8"/>
      <c r="J5" s="8"/>
      <c r="K5" s="8"/>
      <c r="L5" s="8"/>
      <c r="M5" s="7"/>
      <c r="N5" s="7"/>
      <c r="O5" s="7"/>
      <c r="P5" s="7"/>
      <c r="Q5" s="7"/>
    </row>
    <row r="6" spans="1:17" s="7" customFormat="1" ht="46.5" customHeight="1" x14ac:dyDescent="0.25">
      <c r="A6" s="32" t="s">
        <v>31</v>
      </c>
      <c r="B6" s="32" t="s">
        <v>32</v>
      </c>
      <c r="C6" s="32" t="s">
        <v>33</v>
      </c>
      <c r="D6" s="32" t="s">
        <v>34</v>
      </c>
      <c r="E6" s="32" t="s">
        <v>35</v>
      </c>
      <c r="F6" s="32" t="s">
        <v>36</v>
      </c>
      <c r="G6" s="117" t="s">
        <v>37</v>
      </c>
      <c r="H6" s="118"/>
    </row>
    <row r="7" spans="1:17" ht="74.25" customHeight="1" x14ac:dyDescent="0.25">
      <c r="A7" s="57" t="s">
        <v>38</v>
      </c>
      <c r="B7" s="57" t="s">
        <v>127</v>
      </c>
      <c r="C7" s="59">
        <v>96004417</v>
      </c>
      <c r="D7" s="57" t="s">
        <v>128</v>
      </c>
      <c r="E7" s="60">
        <v>0.6</v>
      </c>
      <c r="F7" s="59" t="s">
        <v>129</v>
      </c>
      <c r="G7" s="140" t="s">
        <v>130</v>
      </c>
      <c r="H7" s="141"/>
      <c r="I7" s="8"/>
      <c r="J7" s="8"/>
      <c r="K7" s="8"/>
      <c r="L7" s="8"/>
      <c r="M7" s="7"/>
      <c r="N7" s="7"/>
      <c r="O7" s="7"/>
      <c r="P7" s="7"/>
      <c r="Q7" s="7"/>
    </row>
    <row r="8" spans="1:17" ht="71.25" customHeight="1" x14ac:dyDescent="0.25">
      <c r="A8" s="57" t="s">
        <v>42</v>
      </c>
      <c r="B8" s="57" t="s">
        <v>131</v>
      </c>
      <c r="C8" s="59">
        <v>96006182</v>
      </c>
      <c r="D8" s="61" t="s">
        <v>132</v>
      </c>
      <c r="E8" s="60">
        <v>0.4</v>
      </c>
      <c r="F8" s="59" t="s">
        <v>129</v>
      </c>
      <c r="G8" s="140" t="s">
        <v>133</v>
      </c>
      <c r="H8" s="141"/>
      <c r="I8" s="8"/>
      <c r="J8" s="8"/>
      <c r="K8" s="8"/>
      <c r="L8" s="8"/>
      <c r="M8" s="7"/>
      <c r="N8" s="7"/>
      <c r="O8" s="7"/>
      <c r="P8" s="7"/>
      <c r="Q8" s="7"/>
    </row>
    <row r="9" spans="1:17" x14ac:dyDescent="0.25">
      <c r="A9" s="20"/>
      <c r="B9" s="20"/>
      <c r="C9" s="11"/>
      <c r="D9" s="11"/>
      <c r="E9" s="11"/>
      <c r="F9" s="11"/>
      <c r="G9" s="140"/>
      <c r="H9" s="141"/>
      <c r="I9" s="8"/>
      <c r="J9" s="8"/>
      <c r="K9" s="8"/>
      <c r="L9" s="8"/>
      <c r="M9" s="7"/>
      <c r="N9" s="7"/>
      <c r="O9" s="7"/>
      <c r="P9" s="7"/>
      <c r="Q9" s="7"/>
    </row>
    <row r="10" spans="1:17" x14ac:dyDescent="0.25">
      <c r="A10" s="20"/>
      <c r="B10" s="20"/>
      <c r="C10" s="19"/>
      <c r="D10" s="15"/>
      <c r="E10" s="15"/>
      <c r="F10" s="15"/>
      <c r="G10" s="140"/>
      <c r="H10" s="141"/>
      <c r="I10" s="8"/>
      <c r="J10" s="8"/>
      <c r="K10" s="8"/>
      <c r="L10" s="8"/>
      <c r="M10" s="7"/>
      <c r="N10" s="7"/>
      <c r="O10" s="7"/>
      <c r="P10" s="7"/>
      <c r="Q10" s="7"/>
    </row>
    <row r="11" spans="1:17" x14ac:dyDescent="0.25">
      <c r="A11" s="20"/>
      <c r="B11" s="20"/>
      <c r="C11" s="19"/>
      <c r="D11" s="15"/>
      <c r="E11" s="15"/>
      <c r="F11" s="15"/>
      <c r="G11" s="140"/>
      <c r="H11" s="141"/>
      <c r="I11" s="8"/>
      <c r="J11" s="8"/>
      <c r="K11" s="8"/>
      <c r="L11" s="8"/>
      <c r="M11" s="7"/>
      <c r="N11" s="7"/>
      <c r="O11" s="7"/>
      <c r="P11" s="7"/>
      <c r="Q11" s="7"/>
    </row>
    <row r="12" spans="1:17" x14ac:dyDescent="0.25">
      <c r="A12" s="5"/>
      <c r="B12" s="5"/>
      <c r="C12" s="8"/>
      <c r="D12" s="8"/>
      <c r="E12" s="8"/>
      <c r="F12" s="8"/>
      <c r="G12" s="8"/>
      <c r="H12" s="8"/>
      <c r="I12" s="8"/>
      <c r="J12" s="8"/>
      <c r="K12" s="8"/>
      <c r="L12" s="8"/>
      <c r="M12" s="7"/>
      <c r="N12" s="7"/>
      <c r="O12" s="7"/>
      <c r="P12" s="7"/>
      <c r="Q12" s="7"/>
    </row>
    <row r="13" spans="1:17" x14ac:dyDescent="0.25">
      <c r="A13" s="101" t="s">
        <v>45</v>
      </c>
      <c r="B13" s="102"/>
      <c r="C13" s="8"/>
      <c r="D13" s="8"/>
      <c r="E13" s="8"/>
      <c r="F13" s="8"/>
      <c r="G13" s="8"/>
      <c r="H13" s="8"/>
      <c r="I13" s="8"/>
      <c r="J13" s="8"/>
      <c r="K13" s="8"/>
      <c r="L13" s="7"/>
      <c r="M13" s="7"/>
      <c r="N13" s="7"/>
      <c r="O13" s="7"/>
      <c r="P13" s="7"/>
    </row>
    <row r="14" spans="1:17" x14ac:dyDescent="0.25">
      <c r="A14" s="24" t="s">
        <v>46</v>
      </c>
      <c r="B14" s="24" t="s">
        <v>47</v>
      </c>
      <c r="C14" s="8"/>
      <c r="D14" s="8"/>
      <c r="E14" s="8"/>
      <c r="F14" s="8"/>
      <c r="G14" s="8"/>
      <c r="H14" s="8"/>
      <c r="I14" s="8"/>
      <c r="J14" s="8"/>
      <c r="K14" s="8"/>
      <c r="L14" s="7"/>
      <c r="M14" s="7"/>
      <c r="N14" s="7"/>
      <c r="O14" s="7"/>
      <c r="P14" s="7"/>
    </row>
    <row r="15" spans="1:17" x14ac:dyDescent="0.25">
      <c r="A15" s="23" t="s">
        <v>48</v>
      </c>
      <c r="B15" s="25" t="s">
        <v>49</v>
      </c>
      <c r="C15" s="8"/>
      <c r="D15" s="8"/>
      <c r="E15" s="8"/>
      <c r="F15" s="8"/>
      <c r="G15" s="8"/>
      <c r="H15" s="8"/>
      <c r="I15" s="8"/>
      <c r="J15" s="8"/>
      <c r="K15" s="8"/>
      <c r="L15" s="7"/>
      <c r="M15" s="7"/>
      <c r="N15" s="7"/>
      <c r="O15" s="7"/>
      <c r="P15" s="7"/>
    </row>
    <row r="16" spans="1:17" x14ac:dyDescent="0.25">
      <c r="A16" s="23" t="s">
        <v>50</v>
      </c>
      <c r="B16" s="25" t="str">
        <f>+C44</f>
        <v>NO CUMPLE</v>
      </c>
      <c r="C16" s="8"/>
      <c r="D16" s="8"/>
      <c r="E16" s="8"/>
      <c r="F16" s="8"/>
      <c r="G16" s="8"/>
      <c r="H16" s="8"/>
      <c r="I16" s="8"/>
      <c r="J16" s="8"/>
      <c r="K16" s="8"/>
      <c r="L16" s="7"/>
      <c r="M16" s="7"/>
      <c r="N16" s="7"/>
      <c r="O16" s="7"/>
      <c r="P16" s="7"/>
    </row>
    <row r="17" spans="1:17" x14ac:dyDescent="0.25">
      <c r="A17" s="23" t="s">
        <v>51</v>
      </c>
      <c r="B17" s="25" t="s">
        <v>49</v>
      </c>
      <c r="C17" s="8"/>
      <c r="D17" s="8"/>
      <c r="E17" s="8"/>
      <c r="F17" s="8"/>
      <c r="G17" s="8"/>
      <c r="H17" s="8"/>
      <c r="I17" s="8"/>
      <c r="J17" s="8"/>
      <c r="K17" s="8"/>
      <c r="L17" s="7"/>
      <c r="M17" s="7"/>
      <c r="N17" s="7"/>
      <c r="O17" s="7"/>
      <c r="P17" s="7"/>
    </row>
    <row r="18" spans="1:17" x14ac:dyDescent="0.25">
      <c r="A18" s="24" t="s">
        <v>23</v>
      </c>
      <c r="B18" s="24" t="str">
        <f>IF(AND(B15="CUMPLE",B16="CUMPLE",B17="CUMPLE"),"HABILITADO","NO HABILITADO")</f>
        <v>NO HABILITADO</v>
      </c>
      <c r="C18" s="8"/>
      <c r="D18" s="8"/>
      <c r="E18" s="8"/>
      <c r="F18" s="8"/>
      <c r="G18" s="8"/>
      <c r="H18" s="8"/>
      <c r="I18" s="8"/>
      <c r="J18" s="8"/>
      <c r="K18" s="8"/>
      <c r="L18" s="7"/>
      <c r="M18" s="7"/>
      <c r="N18" s="7"/>
      <c r="O18" s="7"/>
      <c r="P18" s="7"/>
    </row>
    <row r="19" spans="1:17" x14ac:dyDescent="0.25">
      <c r="A19" s="5"/>
      <c r="B19" s="5"/>
      <c r="C19" s="8"/>
      <c r="D19" s="8"/>
      <c r="E19" s="8"/>
      <c r="F19" s="8"/>
      <c r="G19" s="8"/>
      <c r="H19" s="8"/>
      <c r="I19" s="8"/>
      <c r="J19" s="8"/>
      <c r="K19" s="8"/>
      <c r="L19" s="8"/>
      <c r="M19" s="7"/>
      <c r="N19" s="7"/>
      <c r="O19" s="7"/>
      <c r="P19" s="7"/>
      <c r="Q19" s="7"/>
    </row>
    <row r="20" spans="1:17" x14ac:dyDescent="0.25">
      <c r="A20" s="103" t="s">
        <v>53</v>
      </c>
      <c r="B20" s="104"/>
      <c r="C20" s="104"/>
      <c r="D20" s="105"/>
      <c r="E20" s="8"/>
      <c r="F20" s="8"/>
      <c r="G20" s="8"/>
      <c r="H20" s="8"/>
      <c r="I20" s="8"/>
      <c r="J20" s="8"/>
      <c r="K20" s="8"/>
      <c r="L20" s="8"/>
      <c r="M20" s="7"/>
      <c r="N20" s="7"/>
      <c r="O20" s="7"/>
      <c r="P20" s="7"/>
      <c r="Q20" s="7"/>
    </row>
    <row r="21" spans="1:17" ht="25.5" x14ac:dyDescent="0.25">
      <c r="A21" s="106" t="s">
        <v>54</v>
      </c>
      <c r="B21" s="107"/>
      <c r="C21" s="24" t="s">
        <v>55</v>
      </c>
      <c r="D21" s="26" t="s">
        <v>56</v>
      </c>
      <c r="E21" s="8"/>
      <c r="F21" s="8"/>
      <c r="G21" s="8"/>
      <c r="H21" s="8"/>
      <c r="I21" s="8"/>
      <c r="J21" s="8"/>
      <c r="K21" s="8"/>
      <c r="L21" s="8"/>
      <c r="M21" s="7"/>
      <c r="N21" s="7"/>
      <c r="O21" s="7"/>
      <c r="P21" s="7"/>
      <c r="Q21" s="7"/>
    </row>
    <row r="22" spans="1:17" ht="27" x14ac:dyDescent="0.25">
      <c r="A22" s="9" t="s">
        <v>57</v>
      </c>
      <c r="B22" s="14" t="s">
        <v>58</v>
      </c>
      <c r="C22" s="28">
        <v>40</v>
      </c>
      <c r="D22" s="28" t="str">
        <f>+IF(B18="HABILITADO",G49,"N/A")</f>
        <v>N/A</v>
      </c>
      <c r="E22" s="8"/>
      <c r="F22" s="8"/>
      <c r="G22" s="8"/>
      <c r="H22" s="8"/>
      <c r="I22" s="8"/>
      <c r="J22" s="8"/>
      <c r="K22" s="8"/>
      <c r="L22" s="8"/>
      <c r="M22" s="7"/>
      <c r="N22" s="7"/>
      <c r="O22" s="7"/>
      <c r="P22" s="7"/>
      <c r="Q22" s="7"/>
    </row>
    <row r="23" spans="1:17" ht="27" x14ac:dyDescent="0.25">
      <c r="A23" s="9" t="s">
        <v>59</v>
      </c>
      <c r="B23" s="14" t="s">
        <v>60</v>
      </c>
      <c r="C23" s="28">
        <v>30</v>
      </c>
      <c r="D23" s="28" t="str">
        <f>+IF(B18="HABILITADO",MAX(E57:E60),"N/A")</f>
        <v>N/A</v>
      </c>
      <c r="E23" s="8"/>
      <c r="F23" s="8"/>
      <c r="G23" s="8"/>
      <c r="H23" s="8"/>
      <c r="I23" s="8"/>
      <c r="J23" s="8"/>
      <c r="K23" s="8"/>
      <c r="L23" s="8"/>
      <c r="M23" s="7"/>
      <c r="N23" s="7"/>
      <c r="O23" s="7"/>
      <c r="P23" s="7"/>
      <c r="Q23" s="7"/>
    </row>
    <row r="24" spans="1:17" ht="27" x14ac:dyDescent="0.25">
      <c r="A24" s="9" t="s">
        <v>61</v>
      </c>
      <c r="B24" s="14" t="s">
        <v>62</v>
      </c>
      <c r="C24" s="28">
        <v>20</v>
      </c>
      <c r="D24" s="33" t="str">
        <f>+IF(AND(B18="HABILITADO",E64="CUMPLE"),G64,"N/A")</f>
        <v>N/A</v>
      </c>
      <c r="E24" s="8"/>
      <c r="F24" s="8"/>
      <c r="G24" s="8"/>
      <c r="H24" s="8"/>
      <c r="I24" s="8"/>
      <c r="J24" s="8"/>
      <c r="K24" s="8"/>
      <c r="L24" s="8"/>
      <c r="M24" s="7"/>
      <c r="N24" s="7"/>
      <c r="O24" s="7"/>
      <c r="P24" s="7"/>
      <c r="Q24" s="7"/>
    </row>
    <row r="25" spans="1:17" ht="36.75" customHeight="1" x14ac:dyDescent="0.25">
      <c r="A25" s="9" t="s">
        <v>63</v>
      </c>
      <c r="B25" s="14" t="s">
        <v>64</v>
      </c>
      <c r="C25" s="28">
        <v>10</v>
      </c>
      <c r="D25" s="28" t="str">
        <f>+IF(B18="HABILITADO",E68,"N/A")</f>
        <v>N/A</v>
      </c>
      <c r="E25" s="8"/>
      <c r="F25" s="8"/>
      <c r="G25" s="8"/>
      <c r="H25" s="8"/>
      <c r="I25" s="8"/>
      <c r="J25" s="8"/>
      <c r="K25" s="8"/>
      <c r="L25" s="8"/>
      <c r="M25" s="7"/>
      <c r="N25" s="7"/>
      <c r="O25" s="7"/>
      <c r="P25" s="7"/>
      <c r="Q25" s="7"/>
    </row>
    <row r="26" spans="1:17" x14ac:dyDescent="0.25">
      <c r="A26" s="103" t="s">
        <v>65</v>
      </c>
      <c r="B26" s="105"/>
      <c r="C26" s="29">
        <v>100</v>
      </c>
      <c r="D26" s="38">
        <f>SUM(D22:D25)</f>
        <v>0</v>
      </c>
      <c r="E26" s="8"/>
      <c r="F26" s="8"/>
      <c r="G26" s="8"/>
      <c r="H26" s="8"/>
      <c r="I26" s="8"/>
      <c r="J26" s="8"/>
      <c r="K26" s="8"/>
      <c r="L26" s="8"/>
      <c r="M26" s="7"/>
      <c r="N26" s="7"/>
      <c r="O26" s="7"/>
      <c r="P26" s="7"/>
      <c r="Q26" s="7"/>
    </row>
    <row r="27" spans="1:17" x14ac:dyDescent="0.25">
      <c r="A27" s="5"/>
      <c r="B27" s="5"/>
      <c r="C27" s="8"/>
      <c r="D27" s="8"/>
      <c r="E27" s="8"/>
      <c r="F27" s="8"/>
      <c r="G27" s="8"/>
      <c r="H27" s="8"/>
      <c r="I27" s="8"/>
      <c r="J27" s="8"/>
      <c r="K27" s="8"/>
      <c r="L27" s="8"/>
      <c r="M27" s="7"/>
      <c r="N27" s="7"/>
      <c r="O27" s="7"/>
      <c r="P27" s="7"/>
      <c r="Q27" s="7"/>
    </row>
    <row r="28" spans="1:17" x14ac:dyDescent="0.25">
      <c r="A28" s="8"/>
      <c r="B28" s="16"/>
      <c r="C28" s="108" t="s">
        <v>66</v>
      </c>
      <c r="D28" s="108"/>
      <c r="E28" s="108"/>
      <c r="F28" s="108"/>
      <c r="G28" s="108"/>
      <c r="H28" s="16"/>
      <c r="I28" s="16"/>
      <c r="J28" s="16"/>
      <c r="K28" s="16"/>
      <c r="L28" s="16"/>
      <c r="M28" s="16"/>
      <c r="N28" s="6"/>
      <c r="O28" s="6"/>
      <c r="P28" s="6"/>
      <c r="Q28" s="6"/>
    </row>
    <row r="29" spans="1:17" x14ac:dyDescent="0.25">
      <c r="A29" s="108" t="s">
        <v>67</v>
      </c>
      <c r="B29" s="108"/>
      <c r="C29" s="27" t="s">
        <v>68</v>
      </c>
      <c r="D29" s="27" t="s">
        <v>69</v>
      </c>
      <c r="E29" s="27" t="s">
        <v>70</v>
      </c>
      <c r="F29" s="27" t="s">
        <v>71</v>
      </c>
      <c r="G29" s="27" t="s">
        <v>72</v>
      </c>
      <c r="H29" s="30" t="s">
        <v>37</v>
      </c>
    </row>
    <row r="30" spans="1:17" x14ac:dyDescent="0.25">
      <c r="A30" s="9" t="s">
        <v>73</v>
      </c>
      <c r="B30" s="10" t="s">
        <v>74</v>
      </c>
      <c r="C30" s="31" t="s">
        <v>49</v>
      </c>
      <c r="D30" s="31" t="s">
        <v>49</v>
      </c>
      <c r="E30" s="31"/>
      <c r="F30" s="31"/>
      <c r="G30" s="31"/>
      <c r="H30" s="10"/>
    </row>
    <row r="31" spans="1:17" ht="315.75" customHeight="1" x14ac:dyDescent="0.25">
      <c r="A31" s="9" t="s">
        <v>75</v>
      </c>
      <c r="B31" s="10" t="s">
        <v>76</v>
      </c>
      <c r="C31" s="31" t="s">
        <v>52</v>
      </c>
      <c r="D31" s="31" t="s">
        <v>49</v>
      </c>
      <c r="E31" s="31"/>
      <c r="F31" s="31"/>
      <c r="G31" s="31"/>
      <c r="H31" s="10" t="s">
        <v>134</v>
      </c>
    </row>
    <row r="32" spans="1:17" ht="108" x14ac:dyDescent="0.25">
      <c r="A32" s="138" t="s">
        <v>77</v>
      </c>
      <c r="B32" s="10" t="s">
        <v>78</v>
      </c>
      <c r="C32" s="31" t="s">
        <v>49</v>
      </c>
      <c r="D32" s="31" t="s">
        <v>49</v>
      </c>
      <c r="E32" s="31"/>
      <c r="F32" s="31"/>
      <c r="G32" s="31"/>
      <c r="H32" s="62" t="s">
        <v>135</v>
      </c>
    </row>
    <row r="33" spans="1:18" x14ac:dyDescent="0.25">
      <c r="A33" s="139"/>
      <c r="B33" s="10" t="s">
        <v>79</v>
      </c>
      <c r="C33" s="83" t="str">
        <f>+IF(AND(E37="CUMPLE",E39="CUMPLE",E40="CUMPLE",E41="CUMPLE"),"CUMPLE","NO CUMPLE")</f>
        <v>CUMPLE</v>
      </c>
      <c r="D33" s="84"/>
      <c r="E33" s="84"/>
      <c r="F33" s="84"/>
      <c r="G33" s="85"/>
      <c r="H33" s="10"/>
    </row>
    <row r="34" spans="1:18" ht="135" customHeight="1" x14ac:dyDescent="0.25">
      <c r="A34" s="9">
        <v>14</v>
      </c>
      <c r="B34" s="10" t="s">
        <v>80</v>
      </c>
      <c r="C34" s="83" t="s">
        <v>52</v>
      </c>
      <c r="D34" s="84"/>
      <c r="E34" s="84"/>
      <c r="F34" s="84"/>
      <c r="G34" s="85"/>
      <c r="H34" s="71" t="s">
        <v>136</v>
      </c>
    </row>
    <row r="35" spans="1:18" x14ac:dyDescent="0.25">
      <c r="A35" s="8"/>
      <c r="B35" s="16"/>
      <c r="C35" s="16"/>
      <c r="D35" s="16"/>
      <c r="E35" s="16"/>
      <c r="F35" s="16"/>
      <c r="G35" s="16"/>
      <c r="H35" s="16"/>
      <c r="I35" s="16"/>
      <c r="J35" s="16"/>
      <c r="K35" s="16"/>
      <c r="L35" s="16"/>
      <c r="M35" s="16"/>
      <c r="N35" s="6"/>
      <c r="O35" s="6"/>
      <c r="P35" s="6"/>
      <c r="Q35" s="6"/>
    </row>
    <row r="36" spans="1:18" s="17" customFormat="1" ht="27" customHeight="1" x14ac:dyDescent="0.25">
      <c r="A36" s="109" t="s">
        <v>82</v>
      </c>
      <c r="B36" s="109"/>
      <c r="C36" s="109" t="s">
        <v>83</v>
      </c>
      <c r="D36" s="109"/>
      <c r="E36" s="109"/>
      <c r="F36" s="110" t="s">
        <v>37</v>
      </c>
      <c r="G36" s="110"/>
      <c r="H36" s="110"/>
      <c r="I36" s="55"/>
      <c r="J36" s="55"/>
      <c r="K36" s="55"/>
      <c r="L36" s="55"/>
      <c r="M36" s="55"/>
      <c r="N36" s="55"/>
      <c r="O36" s="6"/>
      <c r="P36" s="6"/>
      <c r="Q36" s="6"/>
      <c r="R36" s="6"/>
    </row>
    <row r="37" spans="1:18" s="17" customFormat="1" ht="67.5" customHeight="1" x14ac:dyDescent="0.25">
      <c r="A37" s="10" t="s">
        <v>84</v>
      </c>
      <c r="B37" s="67">
        <v>644</v>
      </c>
      <c r="C37" s="97" t="str">
        <f>+IF(B37&gt;'Resumen región 39'!E3,"NO CUMPLE, LA PROPUESTA SUPERA LOS ACCESOS PERMITIDOS PARA LA REGIÓN","CUMPLE, LOS ACCESOS MÁXIMOS PERMITIDOS PARA LA REGIÓN")</f>
        <v>CUMPLE, LOS ACCESOS MÁXIMOS PERMITIDOS PARA LA REGIÓN</v>
      </c>
      <c r="D37" s="97" t="str">
        <f>+IF(B37&lt;='Resumen región 39'!E3,IF(B38/B37&gt;=0.2,"CUMPLE CONDICIÓN DEL 20%","NO CUMPLE CONDICIÓN DEL 20%"),"NO CUMPLE, LA PROPUESTA SUPERA LOS ACCESOS PERMITIDOS PARA LA REGIÓN")</f>
        <v>CUMPLE CONDICIÓN DEL 20%</v>
      </c>
      <c r="E37" s="86" t="str">
        <f>+IF(AND(C37="CUMPLE, LOS ACCESOS MÁXIMOS PERMITIDOS PARA LA REGIÓN",D37="CUMPLE CONDICIÓN DEL 20%"),"CUMPLE","NO CUMPLE")</f>
        <v>CUMPLE</v>
      </c>
      <c r="F37" s="88" t="s">
        <v>137</v>
      </c>
      <c r="G37" s="133"/>
      <c r="H37" s="134"/>
      <c r="I37" s="55"/>
      <c r="J37" s="55"/>
      <c r="K37" s="55"/>
      <c r="L37" s="55"/>
      <c r="M37" s="55"/>
      <c r="N37" s="55"/>
      <c r="O37" s="6"/>
      <c r="P37" s="6"/>
      <c r="Q37" s="6"/>
      <c r="R37" s="6"/>
    </row>
    <row r="38" spans="1:18" s="17" customFormat="1" ht="67.5" x14ac:dyDescent="0.25">
      <c r="A38" s="31" t="s">
        <v>86</v>
      </c>
      <c r="B38" s="67">
        <f>1642+503</f>
        <v>2145</v>
      </c>
      <c r="C38" s="97"/>
      <c r="D38" s="97"/>
      <c r="E38" s="87"/>
      <c r="F38" s="135"/>
      <c r="G38" s="136"/>
      <c r="H38" s="137"/>
      <c r="I38" s="55"/>
      <c r="J38" s="55"/>
      <c r="K38" s="55"/>
      <c r="L38" s="55"/>
      <c r="M38" s="55"/>
      <c r="N38" s="55"/>
      <c r="O38" s="6"/>
      <c r="P38" s="6"/>
      <c r="Q38" s="6"/>
      <c r="R38" s="6"/>
    </row>
    <row r="39" spans="1:18" s="17" customFormat="1" ht="15" customHeight="1" x14ac:dyDescent="0.25">
      <c r="A39" s="83" t="s">
        <v>87</v>
      </c>
      <c r="B39" s="84"/>
      <c r="C39" s="84"/>
      <c r="D39" s="85"/>
      <c r="E39" s="31" t="s">
        <v>49</v>
      </c>
      <c r="F39" s="94"/>
      <c r="G39" s="95"/>
      <c r="H39" s="96"/>
      <c r="I39" s="55"/>
      <c r="J39" s="55"/>
      <c r="K39" s="55"/>
      <c r="L39" s="55"/>
      <c r="M39" s="55"/>
      <c r="N39" s="55"/>
      <c r="O39" s="6"/>
      <c r="P39" s="6"/>
      <c r="Q39" s="6"/>
      <c r="R39" s="6"/>
    </row>
    <row r="40" spans="1:18" s="17" customFormat="1" ht="13.5" customHeight="1" x14ac:dyDescent="0.25">
      <c r="A40" s="83" t="s">
        <v>88</v>
      </c>
      <c r="B40" s="84"/>
      <c r="C40" s="84"/>
      <c r="D40" s="85"/>
      <c r="E40" s="31" t="s">
        <v>49</v>
      </c>
      <c r="F40" s="94"/>
      <c r="G40" s="95"/>
      <c r="H40" s="96"/>
      <c r="I40" s="55"/>
      <c r="J40" s="55"/>
      <c r="K40" s="55"/>
      <c r="L40" s="55"/>
      <c r="M40" s="55"/>
      <c r="N40" s="55"/>
      <c r="O40" s="6"/>
      <c r="P40" s="6"/>
      <c r="Q40" s="6"/>
      <c r="R40" s="6"/>
    </row>
    <row r="41" spans="1:18" s="17" customFormat="1" ht="15" customHeight="1" x14ac:dyDescent="0.25">
      <c r="A41" s="83" t="s">
        <v>89</v>
      </c>
      <c r="B41" s="84"/>
      <c r="C41" s="84"/>
      <c r="D41" s="85"/>
      <c r="E41" s="31" t="s">
        <v>49</v>
      </c>
      <c r="F41" s="94"/>
      <c r="G41" s="95"/>
      <c r="H41" s="96"/>
      <c r="I41" s="55"/>
      <c r="J41" s="55"/>
      <c r="K41" s="55"/>
      <c r="L41" s="55"/>
      <c r="M41" s="55"/>
      <c r="N41" s="55"/>
      <c r="O41" s="6"/>
      <c r="P41" s="6"/>
      <c r="Q41" s="6"/>
      <c r="R41" s="6"/>
    </row>
    <row r="42" spans="1:18" s="17" customFormat="1" ht="87.75" customHeight="1" x14ac:dyDescent="0.25">
      <c r="A42" s="121" t="s">
        <v>90</v>
      </c>
      <c r="B42" s="122"/>
      <c r="C42" s="122"/>
      <c r="D42" s="122"/>
      <c r="E42" s="122"/>
      <c r="F42" s="122"/>
      <c r="G42" s="122"/>
      <c r="H42" s="123"/>
      <c r="I42" s="55"/>
      <c r="J42" s="55"/>
      <c r="K42" s="55"/>
      <c r="L42" s="55"/>
      <c r="M42" s="55"/>
      <c r="N42" s="55"/>
      <c r="O42" s="6"/>
      <c r="P42" s="6"/>
      <c r="Q42" s="6"/>
      <c r="R42" s="6"/>
    </row>
    <row r="43" spans="1:18" ht="6.75" customHeight="1" x14ac:dyDescent="0.25">
      <c r="A43" s="21"/>
      <c r="C43" s="18"/>
      <c r="D43" s="18"/>
      <c r="E43" s="18"/>
      <c r="F43" s="18"/>
    </row>
    <row r="44" spans="1:18" x14ac:dyDescent="0.25">
      <c r="A44" s="108" t="s">
        <v>91</v>
      </c>
      <c r="B44" s="108"/>
      <c r="C44" s="27" t="str">
        <f>+IF(COUNTIF(C30:G34,"=NO CUMPLE")&gt;0,"NO CUMPLE","CUMPLE")</f>
        <v>NO CUMPLE</v>
      </c>
      <c r="D44" s="21"/>
      <c r="E44" s="21"/>
      <c r="F44" s="21"/>
    </row>
    <row r="45" spans="1:18" x14ac:dyDescent="0.25">
      <c r="A45" s="8"/>
      <c r="B45" s="16"/>
      <c r="C45" s="16"/>
      <c r="D45" s="16"/>
      <c r="E45" s="16"/>
      <c r="F45" s="16"/>
      <c r="G45" s="16"/>
      <c r="H45" s="16"/>
      <c r="I45" s="16"/>
      <c r="J45" s="16"/>
      <c r="K45" s="16"/>
      <c r="L45" s="16"/>
      <c r="M45" s="16"/>
      <c r="N45" s="6"/>
      <c r="O45" s="6"/>
      <c r="P45" s="6"/>
      <c r="Q45" s="6"/>
    </row>
    <row r="46" spans="1:18" x14ac:dyDescent="0.25">
      <c r="A46" s="108" t="s">
        <v>92</v>
      </c>
      <c r="B46" s="108"/>
      <c r="C46" s="108"/>
      <c r="D46" s="108"/>
      <c r="E46" s="108"/>
      <c r="F46" s="108"/>
      <c r="G46" s="108"/>
      <c r="H46" s="108"/>
      <c r="O46" s="18"/>
      <c r="P46" s="18"/>
      <c r="Q46" s="18"/>
    </row>
    <row r="48" spans="1:18" s="17" customFormat="1" ht="54" x14ac:dyDescent="0.25">
      <c r="A48" s="109" t="s">
        <v>93</v>
      </c>
      <c r="B48" s="32" t="s">
        <v>94</v>
      </c>
      <c r="C48" s="32" t="s">
        <v>95</v>
      </c>
      <c r="D48" s="32" t="s">
        <v>96</v>
      </c>
      <c r="E48" s="32" t="s">
        <v>97</v>
      </c>
      <c r="F48" s="32" t="s">
        <v>98</v>
      </c>
      <c r="G48" s="32" t="s">
        <v>99</v>
      </c>
      <c r="H48" s="35" t="s">
        <v>37</v>
      </c>
    </row>
    <row r="49" spans="1:8" s="17" customFormat="1" x14ac:dyDescent="0.25">
      <c r="A49" s="109"/>
      <c r="B49" s="11" t="s">
        <v>100</v>
      </c>
      <c r="C49" s="33">
        <v>0</v>
      </c>
      <c r="D49" s="98" t="s">
        <v>138</v>
      </c>
      <c r="E49" s="98">
        <v>1</v>
      </c>
      <c r="F49" s="86">
        <f>+ROUND((E49/'Resumen región 39'!E5)*100,0)</f>
        <v>20</v>
      </c>
      <c r="G49" s="116">
        <f>IF(F49=0,0,IF(AND(F49&gt;0,F49&lt;=20),5,IF(AND(F49&gt;20,F49&lt;=50),15,IF(AND(F49&gt;50,F49&lt;=70),25,IF(AND(F49&gt;70,F49&lt;=100),40,"ERROR")))))</f>
        <v>5</v>
      </c>
      <c r="H49" s="125" t="s">
        <v>139</v>
      </c>
    </row>
    <row r="50" spans="1:8" s="17" customFormat="1" ht="27" x14ac:dyDescent="0.25">
      <c r="A50" s="109"/>
      <c r="B50" s="11" t="s">
        <v>103</v>
      </c>
      <c r="C50" s="33">
        <v>5</v>
      </c>
      <c r="D50" s="99"/>
      <c r="E50" s="99"/>
      <c r="F50" s="128"/>
      <c r="G50" s="116"/>
      <c r="H50" s="126"/>
    </row>
    <row r="51" spans="1:8" s="17" customFormat="1" ht="27" x14ac:dyDescent="0.25">
      <c r="A51" s="109"/>
      <c r="B51" s="11" t="s">
        <v>104</v>
      </c>
      <c r="C51" s="33">
        <v>15</v>
      </c>
      <c r="D51" s="99"/>
      <c r="E51" s="99"/>
      <c r="F51" s="128"/>
      <c r="G51" s="116"/>
      <c r="H51" s="126"/>
    </row>
    <row r="52" spans="1:8" s="17" customFormat="1" ht="27" x14ac:dyDescent="0.25">
      <c r="A52" s="109"/>
      <c r="B52" s="11" t="s">
        <v>105</v>
      </c>
      <c r="C52" s="33">
        <v>25</v>
      </c>
      <c r="D52" s="99"/>
      <c r="E52" s="99"/>
      <c r="F52" s="128"/>
      <c r="G52" s="116"/>
      <c r="H52" s="126"/>
    </row>
    <row r="53" spans="1:8" s="17" customFormat="1" ht="27" x14ac:dyDescent="0.25">
      <c r="A53" s="109"/>
      <c r="B53" s="11" t="s">
        <v>106</v>
      </c>
      <c r="C53" s="33">
        <v>40</v>
      </c>
      <c r="D53" s="100"/>
      <c r="E53" s="100"/>
      <c r="F53" s="87"/>
      <c r="G53" s="116"/>
      <c r="H53" s="127"/>
    </row>
    <row r="56" spans="1:8" ht="40.5" x14ac:dyDescent="0.25">
      <c r="A56" s="109" t="s">
        <v>107</v>
      </c>
      <c r="B56" s="32" t="s">
        <v>108</v>
      </c>
      <c r="C56" s="32" t="s">
        <v>95</v>
      </c>
      <c r="D56" s="32" t="s">
        <v>109</v>
      </c>
      <c r="E56" s="32" t="s">
        <v>110</v>
      </c>
      <c r="F56" s="111" t="s">
        <v>37</v>
      </c>
      <c r="G56" s="111"/>
      <c r="H56" s="111"/>
    </row>
    <row r="57" spans="1:8" x14ac:dyDescent="0.25">
      <c r="A57" s="109"/>
      <c r="B57" s="31" t="s">
        <v>111</v>
      </c>
      <c r="C57" s="33">
        <v>0</v>
      </c>
      <c r="D57" s="68"/>
      <c r="E57" s="33"/>
      <c r="F57" s="112"/>
      <c r="G57" s="113"/>
      <c r="H57" s="114"/>
    </row>
    <row r="58" spans="1:8" x14ac:dyDescent="0.25">
      <c r="A58" s="109"/>
      <c r="B58" s="31" t="s">
        <v>112</v>
      </c>
      <c r="C58" s="33">
        <v>5</v>
      </c>
      <c r="D58" s="68" t="s">
        <v>115</v>
      </c>
      <c r="E58" s="33">
        <f>+C58</f>
        <v>5</v>
      </c>
      <c r="F58" s="112" t="s">
        <v>140</v>
      </c>
      <c r="G58" s="113"/>
      <c r="H58" s="114"/>
    </row>
    <row r="59" spans="1:8" x14ac:dyDescent="0.25">
      <c r="A59" s="109"/>
      <c r="B59" s="31" t="s">
        <v>113</v>
      </c>
      <c r="C59" s="33">
        <v>15</v>
      </c>
      <c r="D59" s="68"/>
      <c r="E59" s="33"/>
      <c r="F59" s="112"/>
      <c r="G59" s="113"/>
      <c r="H59" s="114"/>
    </row>
    <row r="60" spans="1:8" x14ac:dyDescent="0.25">
      <c r="A60" s="109"/>
      <c r="B60" s="31" t="s">
        <v>114</v>
      </c>
      <c r="C60" s="33">
        <v>30</v>
      </c>
      <c r="D60" s="68"/>
      <c r="E60" s="33"/>
      <c r="F60" s="112"/>
      <c r="G60" s="113"/>
      <c r="H60" s="114"/>
    </row>
    <row r="63" spans="1:8" ht="27" x14ac:dyDescent="0.25">
      <c r="A63" s="109" t="s">
        <v>116</v>
      </c>
      <c r="B63" s="32" t="s">
        <v>117</v>
      </c>
      <c r="C63" s="32" t="s">
        <v>118</v>
      </c>
      <c r="D63" s="32" t="s">
        <v>119</v>
      </c>
      <c r="E63" s="32" t="s">
        <v>120</v>
      </c>
      <c r="F63" s="32" t="s">
        <v>95</v>
      </c>
      <c r="G63" s="32" t="s">
        <v>99</v>
      </c>
      <c r="H63" s="37" t="s">
        <v>37</v>
      </c>
    </row>
    <row r="64" spans="1:8" ht="27" x14ac:dyDescent="0.25">
      <c r="A64" s="109"/>
      <c r="B64" s="36">
        <v>59970</v>
      </c>
      <c r="C64" s="36">
        <v>99950</v>
      </c>
      <c r="D64" s="69">
        <v>99950</v>
      </c>
      <c r="E64" s="63" t="str">
        <f>+IF(AND(D64&gt;=B64,D64&lt;=C64),"CUMPLE","NO CUMPLE")</f>
        <v>CUMPLE</v>
      </c>
      <c r="F64" s="28">
        <v>20</v>
      </c>
      <c r="G64" s="70" t="s">
        <v>121</v>
      </c>
      <c r="H64" s="64" t="s">
        <v>141</v>
      </c>
    </row>
    <row r="66" spans="1:18" x14ac:dyDescent="0.25">
      <c r="A66" s="5"/>
      <c r="B66" s="5"/>
      <c r="C66" s="8"/>
      <c r="D66" s="8"/>
      <c r="E66" s="8"/>
      <c r="F66" s="8"/>
      <c r="G66" s="8"/>
      <c r="H66" s="8"/>
      <c r="I66" s="8"/>
      <c r="J66" s="8"/>
      <c r="K66" s="8"/>
      <c r="L66" s="8"/>
      <c r="M66" s="7"/>
      <c r="N66" s="7"/>
      <c r="O66" s="7"/>
      <c r="P66" s="7"/>
      <c r="Q66" s="7"/>
    </row>
    <row r="67" spans="1:18" ht="54" x14ac:dyDescent="0.25">
      <c r="A67" s="129" t="s">
        <v>122</v>
      </c>
      <c r="B67" s="32" t="s">
        <v>123</v>
      </c>
      <c r="C67" s="32" t="s">
        <v>124</v>
      </c>
      <c r="D67" s="32" t="s">
        <v>95</v>
      </c>
      <c r="E67" s="32" t="s">
        <v>99</v>
      </c>
      <c r="F67" s="111" t="s">
        <v>37</v>
      </c>
      <c r="G67" s="111"/>
      <c r="H67" s="111"/>
      <c r="I67" s="8"/>
      <c r="J67" s="8"/>
      <c r="K67" s="7"/>
      <c r="L67" s="7"/>
      <c r="M67" s="7"/>
      <c r="N67" s="7"/>
      <c r="O67" s="7"/>
    </row>
    <row r="68" spans="1:18" ht="83.25" customHeight="1" x14ac:dyDescent="0.25">
      <c r="A68" s="130"/>
      <c r="B68" s="39">
        <f>+ROUND('Resumen región 39'!E3*20%,0)</f>
        <v>129</v>
      </c>
      <c r="C68" s="69">
        <f>1642+503</f>
        <v>2145</v>
      </c>
      <c r="D68" s="65">
        <v>10</v>
      </c>
      <c r="E68" s="65">
        <f>+IF(((C68-B68)/'Resumen región 39'!E3)*D68&gt;10,10,((C68-B68)/'Resumen región 39'!E3)*D68)</f>
        <v>10</v>
      </c>
      <c r="F68" s="142" t="s">
        <v>142</v>
      </c>
      <c r="G68" s="142"/>
      <c r="H68" s="142"/>
      <c r="I68" s="8"/>
      <c r="J68" s="8"/>
      <c r="K68" s="7"/>
      <c r="L68" s="7"/>
      <c r="M68" s="7"/>
      <c r="N68" s="7"/>
      <c r="O68" s="7"/>
    </row>
    <row r="69" spans="1:18" s="17" customFormat="1" ht="42" customHeight="1" x14ac:dyDescent="0.25">
      <c r="A69" s="121" t="s">
        <v>125</v>
      </c>
      <c r="B69" s="122"/>
      <c r="C69" s="122"/>
      <c r="D69" s="122"/>
      <c r="E69" s="122"/>
      <c r="F69" s="122"/>
      <c r="G69" s="122"/>
      <c r="H69" s="123"/>
      <c r="I69" s="55"/>
      <c r="J69" s="55"/>
      <c r="K69" s="55"/>
      <c r="L69" s="55"/>
      <c r="M69" s="55"/>
      <c r="N69" s="55"/>
      <c r="O69" s="6"/>
      <c r="P69" s="6"/>
      <c r="Q69" s="6"/>
      <c r="R69" s="6"/>
    </row>
  </sheetData>
  <mergeCells count="50">
    <mergeCell ref="A69:H69"/>
    <mergeCell ref="G11:H11"/>
    <mergeCell ref="G6:H6"/>
    <mergeCell ref="G7:H7"/>
    <mergeCell ref="G8:H8"/>
    <mergeCell ref="G9:H9"/>
    <mergeCell ref="G10:H10"/>
    <mergeCell ref="A63:A64"/>
    <mergeCell ref="A67:A68"/>
    <mergeCell ref="F67:H67"/>
    <mergeCell ref="F68:H68"/>
    <mergeCell ref="A56:A60"/>
    <mergeCell ref="F56:H56"/>
    <mergeCell ref="F57:H57"/>
    <mergeCell ref="F58:H58"/>
    <mergeCell ref="F59:H59"/>
    <mergeCell ref="A44:B44"/>
    <mergeCell ref="A42:H42"/>
    <mergeCell ref="F60:H60"/>
    <mergeCell ref="A46:H46"/>
    <mergeCell ref="A48:A53"/>
    <mergeCell ref="D49:D53"/>
    <mergeCell ref="E49:E53"/>
    <mergeCell ref="F49:F53"/>
    <mergeCell ref="G49:G53"/>
    <mergeCell ref="H49:H53"/>
    <mergeCell ref="A39:D39"/>
    <mergeCell ref="F39:H39"/>
    <mergeCell ref="A40:D40"/>
    <mergeCell ref="F40:H40"/>
    <mergeCell ref="A41:D41"/>
    <mergeCell ref="F41:H41"/>
    <mergeCell ref="A1:H1"/>
    <mergeCell ref="B3:E3"/>
    <mergeCell ref="A13:B13"/>
    <mergeCell ref="A20:D20"/>
    <mergeCell ref="A21:B21"/>
    <mergeCell ref="A26:B26"/>
    <mergeCell ref="C28:G28"/>
    <mergeCell ref="A29:B29"/>
    <mergeCell ref="A32:A33"/>
    <mergeCell ref="C33:G33"/>
    <mergeCell ref="C34:G34"/>
    <mergeCell ref="A36:B36"/>
    <mergeCell ref="C36:E36"/>
    <mergeCell ref="F36:H36"/>
    <mergeCell ref="C37:C38"/>
    <mergeCell ref="D37:D38"/>
    <mergeCell ref="E37:E38"/>
    <mergeCell ref="F37:H38"/>
  </mergeCells>
  <pageMargins left="0.7" right="0.7" top="0.75" bottom="0.75" header="0.3" footer="0.3"/>
  <pageSetup scale="99"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No permitido" error="Seleccione" xr:uid="{B34524BF-FEDA-4D2B-8071-6B28D3ECAB7C}">
          <x14:formula1>
            <xm:f>Variables!$A$2:$A$3</xm:f>
          </x14:formula1>
          <xm:sqref>C30:G32 C34 E39:E42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80C18-3DE1-4E20-80D5-C00D5160187C}">
  <sheetPr codeName="Sheet1"/>
  <dimension ref="A1:B3"/>
  <sheetViews>
    <sheetView workbookViewId="0">
      <selection activeCell="D19" sqref="D19"/>
    </sheetView>
  </sheetViews>
  <sheetFormatPr baseColWidth="10" defaultColWidth="9.140625" defaultRowHeight="15" x14ac:dyDescent="0.25"/>
  <cols>
    <col min="1" max="1" width="10.7109375" style="1" customWidth="1"/>
  </cols>
  <sheetData>
    <row r="1" spans="1:2" x14ac:dyDescent="0.25">
      <c r="A1" s="1" t="s">
        <v>143</v>
      </c>
      <c r="B1" s="1" t="s">
        <v>144</v>
      </c>
    </row>
    <row r="2" spans="1:2" x14ac:dyDescent="0.25">
      <c r="A2" s="1" t="s">
        <v>49</v>
      </c>
      <c r="B2" s="1">
        <v>1</v>
      </c>
    </row>
    <row r="3" spans="1:2" x14ac:dyDescent="0.25">
      <c r="A3" s="1" t="s">
        <v>52</v>
      </c>
      <c r="B3" s="1">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 región 39</vt:lpstr>
      <vt:lpstr>INTERSOCIAL CUNDI</vt:lpstr>
      <vt:lpstr>UT GNEXT</vt:lpstr>
      <vt:lpstr>Variables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Alexander Rojas</dc:creator>
  <cp:keywords/>
  <dc:description/>
  <cp:lastModifiedBy>Roberto Carlos Rubio Bautista</cp:lastModifiedBy>
  <cp:revision/>
  <dcterms:created xsi:type="dcterms:W3CDTF">2024-07-18T10:19:11Z</dcterms:created>
  <dcterms:modified xsi:type="dcterms:W3CDTF">2024-09-04T19:52:58Z</dcterms:modified>
  <cp:category/>
  <cp:contentStatus/>
</cp:coreProperties>
</file>