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rrubio\Downloads\0. Propuestas Líneas de Fomento 3.0 Ciudad Bolívar (recibidas 500 PM)\Evaluación Definitiva\Para publicar informe definitivo\"/>
    </mc:Choice>
  </mc:AlternateContent>
  <xr:revisionPtr revIDLastSave="0" documentId="13_ncr:1_{B6A04A4A-0506-4FC7-BB60-4F26E5D3DF47}" xr6:coauthVersionLast="47" xr6:coauthVersionMax="47" xr10:uidLastSave="{00000000-0000-0000-0000-000000000000}"/>
  <bookViews>
    <workbookView xWindow="-120" yWindow="-120" windowWidth="20730" windowHeight="11040" tabRatio="863" xr2:uid="{00473EA7-88E8-491B-B800-433EC08ABE0C}"/>
  </bookViews>
  <sheets>
    <sheet name="Resumen Grupo" sheetId="15" r:id="rId1"/>
    <sheet name="INTTEL GO SAS" sheetId="21" r:id="rId2"/>
    <sheet name="SUPER TV ELECTRONIC SAS" sheetId="34" r:id="rId3"/>
    <sheet name="UT UNA CONEXION" sheetId="35" r:id="rId4"/>
    <sheet name="Variables" sheetId="2" r:id="rId5"/>
  </sheets>
  <definedNames>
    <definedName name="X">Variables!$C$1:$C$2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34" l="1"/>
  <c r="E13" i="15" l="1"/>
  <c r="D13" i="15"/>
  <c r="C13" i="15"/>
  <c r="B13" i="15"/>
  <c r="E12" i="15"/>
  <c r="D12" i="15"/>
  <c r="C12" i="15"/>
  <c r="B12" i="15"/>
  <c r="B71" i="35"/>
  <c r="E71" i="35" s="1"/>
  <c r="B67" i="35"/>
  <c r="E67" i="35" s="1"/>
  <c r="E62" i="35"/>
  <c r="E61" i="35"/>
  <c r="E60" i="35"/>
  <c r="E59" i="35"/>
  <c r="E56" i="35"/>
  <c r="E55" i="35"/>
  <c r="E54" i="35"/>
  <c r="E53" i="35"/>
  <c r="C36" i="35"/>
  <c r="C48" i="35" s="1"/>
  <c r="C26" i="35"/>
  <c r="D25" i="35"/>
  <c r="J13" i="15" s="1"/>
  <c r="C36" i="34"/>
  <c r="C48" i="34" s="1"/>
  <c r="B67" i="34"/>
  <c r="E67" i="34" s="1"/>
  <c r="E62" i="34"/>
  <c r="E61" i="34"/>
  <c r="E60" i="34"/>
  <c r="E59" i="34"/>
  <c r="E56" i="34"/>
  <c r="E55" i="34"/>
  <c r="E54" i="34"/>
  <c r="E53" i="34"/>
  <c r="C26" i="34"/>
  <c r="B18" i="34"/>
  <c r="C48" i="21"/>
  <c r="D24" i="34" l="1"/>
  <c r="I12" i="15" s="1"/>
  <c r="F13" i="15"/>
  <c r="F12" i="15"/>
  <c r="D22" i="35"/>
  <c r="G13" i="15" s="1"/>
  <c r="D23" i="35"/>
  <c r="H13" i="15" s="1"/>
  <c r="D24" i="35"/>
  <c r="D25" i="34"/>
  <c r="J12" i="15" s="1"/>
  <c r="D23" i="34"/>
  <c r="H12" i="15" s="1"/>
  <c r="D22" i="34"/>
  <c r="G12" i="15" s="1"/>
  <c r="E11" i="15"/>
  <c r="D11" i="15"/>
  <c r="C11" i="15"/>
  <c r="B11" i="15"/>
  <c r="C26" i="21"/>
  <c r="I13" i="15" l="1"/>
  <c r="D26" i="35"/>
  <c r="D26" i="34"/>
  <c r="B67" i="21" l="1"/>
  <c r="E67" i="21" s="1"/>
  <c r="E71" i="21"/>
  <c r="K12" i="15" l="1"/>
  <c r="F11" i="15"/>
  <c r="D22" i="21"/>
  <c r="D24" i="21"/>
  <c r="D23" i="21"/>
  <c r="H11" i="15" l="1"/>
  <c r="G11" i="15"/>
  <c r="I11" i="15"/>
  <c r="K13" i="15"/>
  <c r="D25" i="21"/>
  <c r="J11" i="15" s="1"/>
  <c r="K11" i="15" l="1"/>
  <c r="D2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tc={8F8A1BFF-31AE-4ED1-942D-64C710EA8E5C}</author>
    <author>tc={0D68C64C-7776-42DE-AE03-FCA035EDB326}</author>
    <author>tc={562FD5AA-6747-4722-8B09-14A7EFCADAC5}</author>
    <author>tc={241C441E-850A-4AE4-BEE0-2BDE20B689EF}</author>
  </authors>
  <commentList>
    <comment ref="E6" authorId="0" shapeId="0" xr:uid="{8F8A1BFF-31AE-4ED1-942D-64C710EA8E5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0D68C64C-7776-42DE-AE03-FCA035EDB32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562FD5AA-6747-4722-8B09-14A7EFCADAC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241C441E-850A-4AE4-BEE0-2BDE20B689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tc={70DCDC54-AA58-4148-B78E-A72C25F5D54A}</author>
    <author>tc={0F50C870-5742-4A3B-80EC-CE696295C136}</author>
    <author>tc={BF61F139-6478-4D81-9AA4-4EFDC8FEEC8F}</author>
    <author>tc={8E451591-E7EC-491F-A6DF-D95CC64FFD7D}</author>
  </authors>
  <commentList>
    <comment ref="E6" authorId="0" shapeId="0" xr:uid="{70DCDC54-AA58-4148-B78E-A72C25F5D54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0F50C870-5742-4A3B-80EC-CE696295C13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BF61F139-6478-4D81-9AA4-4EFDC8FEEC8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8E451591-E7EC-491F-A6DF-D95CC64FFD7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tc={4B727C88-C609-43D8-88BE-823B730F8C2A}</author>
    <author>tc={1F5A8234-A38D-432B-B910-45045BE00E1D}</author>
    <author>tc={51296670-A73A-41B4-9A8A-0A882A51C4D5}</author>
    <author>tc={C48F440A-EC66-4695-9A77-4C389B2E234C}</author>
  </authors>
  <commentList>
    <comment ref="E6" authorId="0" shapeId="0" xr:uid="{4B727C88-C609-43D8-88BE-823B730F8C2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1F5A8234-A38D-432B-B910-45045BE00E1D}">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51296670-A73A-41B4-9A8A-0A882A51C4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C48F440A-EC66-4695-9A77-4C389B2E234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sharedStrings.xml><?xml version="1.0" encoding="utf-8"?>
<sst xmlns="http://schemas.openxmlformats.org/spreadsheetml/2006/main" count="420" uniqueCount="156">
  <si>
    <t>INVERSIÓN (CAPEX)</t>
  </si>
  <si>
    <t>RESUMEN DE PROPUESTAS PARA LA REGIÓN</t>
  </si>
  <si>
    <t>No</t>
  </si>
  <si>
    <t>NOMBRE PROPONENTE</t>
  </si>
  <si>
    <t>REQUISITOS HABILITANTES</t>
  </si>
  <si>
    <t>CRITERIOS DE SELECCIÓN Y PRIORIZACIÓN</t>
  </si>
  <si>
    <t>JURÍDICOS</t>
  </si>
  <si>
    <t>TÉCNICOS</t>
  </si>
  <si>
    <t>FINANCIEROS</t>
  </si>
  <si>
    <t>ESTADO HABILITACIÓN</t>
  </si>
  <si>
    <t>TIEMPO OPERACIÓN ADICIONAL</t>
  </si>
  <si>
    <t xml:space="preserve">MAYOR PORCENTAJE AL EXIGIDO DE ACCESOS </t>
  </si>
  <si>
    <t>PUNTAJE TOTAL</t>
  </si>
  <si>
    <t>PROPONENTE</t>
  </si>
  <si>
    <t>Orden</t>
  </si>
  <si>
    <t>Miembro del Proponente (para proponentes plurales ingrese 1 por fila)</t>
  </si>
  <si>
    <t>Número RUTIC (registrado en MinTIC)</t>
  </si>
  <si>
    <t>Apoderado o Representante Legal</t>
  </si>
  <si>
    <t>Porcentaje de participación en el Proponente Plural</t>
  </si>
  <si>
    <t>OBSERVACIONES</t>
  </si>
  <si>
    <t>Integrante 1</t>
  </si>
  <si>
    <t>SI</t>
  </si>
  <si>
    <t>RESUMEN REQUISITOS HABILITANTES</t>
  </si>
  <si>
    <t>REQUISITO HABILITANTE</t>
  </si>
  <si>
    <t>CUMPLE / NO CUMPLE</t>
  </si>
  <si>
    <t>Requisitos Jurídicos</t>
  </si>
  <si>
    <t>CUMPLE</t>
  </si>
  <si>
    <t>Requisitos Técnicos</t>
  </si>
  <si>
    <t>Requisitos Financieros</t>
  </si>
  <si>
    <t>20.2  RESUMEN CRITERIOS DE SELECCIÓN Y PRIORIZACIÓN - ASIGNACIÓN DE PUNTAJE</t>
  </si>
  <si>
    <t>CRITERIO</t>
  </si>
  <si>
    <t>PUNTAJE MÁXIMO</t>
  </si>
  <si>
    <t>PUNTAJE DEL PROPONENTE</t>
  </si>
  <si>
    <t>20.2.1</t>
  </si>
  <si>
    <t>20.2.2</t>
  </si>
  <si>
    <t>20.2.3</t>
  </si>
  <si>
    <t>20.2.4</t>
  </si>
  <si>
    <t>TOTAL</t>
  </si>
  <si>
    <t>EVALUACIÓN TÉCNICA DEL PROPONENTE</t>
  </si>
  <si>
    <t>INTEGRANTE 1</t>
  </si>
  <si>
    <t>INTEGRANTE 2</t>
  </si>
  <si>
    <t>INTEGRANTE 3</t>
  </si>
  <si>
    <t>INTEGRANTE 4</t>
  </si>
  <si>
    <t>INTEGRANTE 5</t>
  </si>
  <si>
    <t>11.2.1</t>
  </si>
  <si>
    <t>Registro Único TIC</t>
  </si>
  <si>
    <t>11.2.2</t>
  </si>
  <si>
    <t>Contenido de la propuesta técnica</t>
  </si>
  <si>
    <t>Autorización de recolección, tratamiento y protección de datos</t>
  </si>
  <si>
    <t>11.2.4 Contenido de la propuesta técnica</t>
  </si>
  <si>
    <t>VALIDACIÓN DE LA PROPUESTA</t>
  </si>
  <si>
    <t>Plan de retención de suscriptores actuales</t>
  </si>
  <si>
    <t>Plan de comercialización para la vinculación de suscriptores nuevos</t>
  </si>
  <si>
    <t>RESUMEN REQUISITOS TÉCNICOS HABILITANTES</t>
  </si>
  <si>
    <t>20.2  CRITERIOS DE SELECCIÓN Y PRIORIZACIÓN - ASIGNACIÓN DE PUNTAJE</t>
  </si>
  <si>
    <t>Puntaje máximo</t>
  </si>
  <si>
    <t>Puntaje del proponente</t>
  </si>
  <si>
    <t>Número de meses de operación adicionales</t>
  </si>
  <si>
    <t>Puntaje del proponente (digite puntaje correspondiente)</t>
  </si>
  <si>
    <t>0 meses adicionales</t>
  </si>
  <si>
    <t>2 meses adicionales</t>
  </si>
  <si>
    <t>4 meses adicionales</t>
  </si>
  <si>
    <t>6 meses adicionales</t>
  </si>
  <si>
    <t>X</t>
  </si>
  <si>
    <t>20.2.4 Mayor porcentaje al exigido de accesos a internet fijo desplegados en Territorio Nal (cantidad de accesos) :</t>
  </si>
  <si>
    <t>NO CUMPLE</t>
  </si>
  <si>
    <t>Cheque01</t>
  </si>
  <si>
    <t>Chequeo2</t>
  </si>
  <si>
    <t>GRUPO</t>
  </si>
  <si>
    <t>Integrante 2</t>
  </si>
  <si>
    <t>Integrante 3</t>
  </si>
  <si>
    <t>11.2 REQUISITOS HABILITANTES DE ORDEN TÉCNICO</t>
  </si>
  <si>
    <t>Pago de la Contraprestaciones (validado con corte fecha de presentación de propuestas -27/06/2025 - Se validará nuevamente el estado para el informe final)</t>
  </si>
  <si>
    <t xml:space="preserve">11.2.3
</t>
  </si>
  <si>
    <t>11.2.4</t>
  </si>
  <si>
    <t>Compromiso Anticorrupción</t>
  </si>
  <si>
    <t>CANTIDAD DE ACCESOS GRUPO</t>
  </si>
  <si>
    <t>20.2.1 Tiempo operación adicional al mínimo del proyecto (meses)</t>
  </si>
  <si>
    <t>-</t>
  </si>
  <si>
    <t>Tiempo de operación adicional al mínimo del proyecto por cada acceso</t>
  </si>
  <si>
    <t>Velocidad adicional por cada acceso</t>
  </si>
  <si>
    <t>Presencia en la región con accesos a Internet fijo</t>
  </si>
  <si>
    <t>Mayor porcentaje al exigido de accesos a Internet fijo desplegados en el territorio nacional.</t>
  </si>
  <si>
    <t>Accesos mínimos exigidos para el Grupo</t>
  </si>
  <si>
    <t>Accesos acreditados por el proveedor interesado en el territorio nacional.</t>
  </si>
  <si>
    <t>20.2.1 Velocidad adicional por cada acceso</t>
  </si>
  <si>
    <t>(Velocidad en Mbps)
Download(Mbps)/ Upload(Mbps)</t>
  </si>
  <si>
    <t>50/10</t>
  </si>
  <si>
    <t>80/20</t>
  </si>
  <si>
    <t>25/5</t>
  </si>
  <si>
    <t>100/30</t>
  </si>
  <si>
    <t>20.2.3 Presencia en la región con accesos a Internet fijo</t>
  </si>
  <si>
    <t xml:space="preserve">Accesos mínimos exigidos para el grupo de interés, reportados para la ciudad de Bogotá </t>
  </si>
  <si>
    <t>Accesos acreditados por el proveedor interesado en la ciudad de Bogotá</t>
  </si>
  <si>
    <t>VELOCIDAD ADICIONAL</t>
  </si>
  <si>
    <t>Integrante 4</t>
  </si>
  <si>
    <t>Integrante 5</t>
  </si>
  <si>
    <t>Reporte de información al Sistema de Información Integral del Sector TIC Colombia -  Proveedores de redes y servicios de telecomunicaciones que brinden acceso a Internet fijo residencial minorista que no superen un total de treinta mil (30.000) usuarios (accesos) reportados en el Sistema de Información Integral del Sector de TIC - Colombia TIC</t>
  </si>
  <si>
    <t>El proponente informa que conoce la cantidad total de accesos del grupo de interés y el monto máximo de presupuesto establecido en el numeral 4.1. Distribución de los recursos de los términos de referencia de la convocatoria.</t>
  </si>
  <si>
    <t>Plan de retención de suscriptores nuevos</t>
  </si>
  <si>
    <t>Chequeo3</t>
  </si>
  <si>
    <t>NO</t>
  </si>
  <si>
    <r>
      <rPr>
        <b/>
        <sz val="9"/>
        <color rgb="FF000000"/>
        <rFont val="Arial Narrow"/>
        <family val="2"/>
      </rPr>
      <t xml:space="preserve">Nota: 
</t>
    </r>
    <r>
      <rPr>
        <sz val="9"/>
        <color rgb="FF000000"/>
        <rFont val="Arial Narrow"/>
        <family val="2"/>
      </rPr>
      <t>Los accesos acreditados mediante el boletín trimestral del sector TIC, se validaron con el boletín publicado en portal Colombia TIC del cuarto trimestre de 2024, correspondiente al publicado para la fecha de cierre de la presentación de propuestas.</t>
    </r>
  </si>
  <si>
    <r>
      <rPr>
        <b/>
        <sz val="9"/>
        <color rgb="FF000000"/>
        <rFont val="Arial Narrow"/>
        <family val="2"/>
      </rPr>
      <t xml:space="preserve">Nota: 
</t>
    </r>
    <r>
      <rPr>
        <sz val="9"/>
        <color rgb="FF000000"/>
        <rFont val="Arial Narrow"/>
        <family val="2"/>
      </rPr>
      <t xml:space="preserve">La propuesta técnica </t>
    </r>
    <r>
      <rPr>
        <b/>
        <sz val="9"/>
        <color rgb="FF000000"/>
        <rFont val="Arial Narrow"/>
        <family val="2"/>
      </rPr>
      <t>CUMPLE</t>
    </r>
    <r>
      <rPr>
        <sz val="9"/>
        <color rgb="FF000000"/>
        <rFont val="Arial Narrow"/>
        <family val="2"/>
      </rPr>
      <t xml:space="preserve">, sólo cuando la misma cumple con los parámetros establecidos en todos los apartados requeridos en los términos de referencia en su numeral </t>
    </r>
    <r>
      <rPr>
        <u/>
        <sz val="9"/>
        <color rgb="FF000000"/>
        <rFont val="Arial Narrow"/>
        <family val="2"/>
      </rPr>
      <t>11.2.4. Contenido de la propuesta técnica</t>
    </r>
    <r>
      <rPr>
        <sz val="9"/>
        <color rgb="FF000000"/>
        <rFont val="Arial Narrow"/>
        <family val="2"/>
      </rPr>
      <t>, no se aceptan cumplimientos parciales.</t>
    </r>
  </si>
  <si>
    <r>
      <rPr>
        <b/>
        <sz val="9"/>
        <color rgb="FF000000"/>
        <rFont val="Arial Narrow"/>
        <family val="2"/>
      </rPr>
      <t xml:space="preserve">Notas:
</t>
    </r>
    <r>
      <rPr>
        <sz val="9"/>
        <color rgb="FF000000"/>
        <rFont val="Arial Narrow"/>
        <family val="2"/>
      </rPr>
      <t>1. Aquel proponente que presente propuesta para los dos grupos de la convocatoria y que resulte asignatario de recursos para una región, no le será aplicable la fórmula para asignación de puntaje en el criterio mayor porcentaje al exigido de accesos a Internet fijo desplegados en el territorio nacional (presente numeral) para el siguiente grupo teniendo en cuenta el orden ascendente de evaluación de propuestas que se tiene establecido en el procedimiento.
2. Cuando uno o varios de los integrantes de un proponente plural haya sido ponderado por la aplicación del criterio descrito en el presente numeral por participación con propuestas en los dos grupos, los accesos contabilizados para dicha ponderación, no podrán volverse a contabilizar para la siguiente evaluación, lo anterior de acuerdo a orden establecido en el procedimiento para selección de propuestas y asignación de recursos descrito en el numeral 20.5 de los términos de referencia.
3.  La actualización, modificación, aclaración, corrección o reconstrucción de la información reportada en la plataforma HECaa – Herramienta de Cargue, Análisis y Auditoría, que se realice posterior a la fecha de presentación de propuesta, no será tenida en cuenta para la asignación de puntaje en el presente numeral.</t>
    </r>
  </si>
  <si>
    <t>INTTEL GO SAS</t>
  </si>
  <si>
    <t>EDWIN ANTONIO LEMUS SILVA</t>
  </si>
  <si>
    <t>SUPER TV ELECTRONIC SAS</t>
  </si>
  <si>
    <t>11.2.3 ANEXO No. 5. USUARIOS ( ACCESOS) REPORTE COLOMBIA TIC - ULTIMO BOLETIN.pdf</t>
  </si>
  <si>
    <t>11.2.3 ANEXO No. 5A. DECLARACIÓN SOBRE RELACIÓN DE CONTROL O SUBORDINACIÓN.pdf</t>
  </si>
  <si>
    <t>11.2.1 REGISTRO UNICO DE TIC.pdf</t>
  </si>
  <si>
    <t>15 ANEXO No. 4. COMPROMISO ANTICORRUPCIÓN.pdf</t>
  </si>
  <si>
    <t>14 ANEXO No. 8. AUTORIZACIÓN EXPRESA DE RECOLECCIÓN Y TRATAMIENTO DE DATOS.pdf</t>
  </si>
  <si>
    <t>11.2.4 ANEXO No. 6. FORMATO DE PROPUESTA TÉCNICA.pdf Folio 1</t>
  </si>
  <si>
    <t>11.2.4 ANEXO No. 6. FORMATO DE PROPUESTA TÉCNICA.pdf Folio 1 y 2</t>
  </si>
  <si>
    <t>11.2.4 ANEXO No. 6. FORMATO DE PROPUESTA TÉCNICA.pdf Folio 2 y 3</t>
  </si>
  <si>
    <t>11.2.4 ANEXO No. 6. FORMATO DE PROPUESTA TÉCNICA.pdf Folio 3 y 4</t>
  </si>
  <si>
    <t>11.1.1 ANEXO No. 1. CARTA DE PRESENTACIÓN DEL PROYECTO.pdf
11.2.3 ANEXO No. 5A. DECLARACIÓN SOBRE RELACIÓN DE CONTROL O SUBORDINACIÓN.pdf</t>
  </si>
  <si>
    <t>DAVID RICARDO CARRILLO GARZON</t>
  </si>
  <si>
    <t>UT UNA CONEXIÓN</t>
  </si>
  <si>
    <t>ASM INGENIEROS S.A.S</t>
  </si>
  <si>
    <t>INTERMEGAMUNDO PARTNERS S.A.S.</t>
  </si>
  <si>
    <t>HOFFMAN ALBERTO RIOS RIOS</t>
  </si>
  <si>
    <t>PEDRO NELL HINCAPIE HERNANDEZ</t>
  </si>
  <si>
    <t>ANEXO No 6. FORMATO DE PROPUESTA TÉCNICA.docx.pdf Folio 1</t>
  </si>
  <si>
    <t>ANEXO No 6. FORMATO DE PROPUESTA TÉCNICA.docx.pdf Folio 1 y 2</t>
  </si>
  <si>
    <t>ANEXO No 6. FORMATO DE PROPUESTA TÉCNICA.docx.pdf Folio 2 y 3</t>
  </si>
  <si>
    <t>ANEXO No 6. FORMATO DE PROPUESTA TÉCNICA.docx.pdf Folio 3 y 4</t>
  </si>
  <si>
    <t>El proponente no pertenece a una sociedad Controlada o la sociedad controlante no cuenta con  más de treinta mil (30.000) usuarios reportados en el Sistema de Información Integral del Sector de TIC –Colombia TIC</t>
  </si>
  <si>
    <t xml:space="preserve">El proveedor interesado acredita que cuenta con al menos el 50% de los accesos reportados de acuerdo con la cantidad de accesos que integran el grupo de interés, (Mínimo 1125 Accesos a Internet fijo) </t>
  </si>
  <si>
    <t>Ofrecimiento (indique con una X)</t>
  </si>
  <si>
    <t xml:space="preserve"> Pertenece a una sociedad Controlada o la sociedad controlante</t>
  </si>
  <si>
    <t>ANEXO No 1 CARTA DE PRESENTACION DEL PROYECTO GRIUPO2 INTTELGO.pdf Folio 2 y 3
ANEXO No 5A DECLARACIÓN SOBRE RELACIÓN DE CONTROL O SUBORDINACIÓN.pdf</t>
  </si>
  <si>
    <t>26 - ANEXO No 5. USUARIOS (ACCESOS) REPORTE COLOMBIA TIC - ÚLTIMO BOLETÍN OFICIAL.docx.pdf Reportan 8756 usuarios para ASM INGENIEROS SAS,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se reportaron 4378 usuarios
INTERMEGAMUNDO PARTNERS SAS reportó 2503 usuarios validados en el Ultimo Boletín Trimestral del sector TIC- Cuarto Trimestre 2024</t>
  </si>
  <si>
    <t>NOTA:  Según Numeral 11.2.3 Reporte de información al Sistema de Información Integral del Sector TIC - Colombia TIC se tuvo en cuenta el Boletín del cuarto Trimestre de 2024 ya que correspondiente al año y trimestre más reciente que se encuentre publicado en portal Colombia TIC previo a la fecha de presentación de propuestas indicada en el cronograma.</t>
  </si>
  <si>
    <t xml:space="preserve">Según la validación del GIT de Cartera  del Ministerio TIC los PRST se encuentran al día con el pago de la contraprestación periódica al momento de la presentación de la propuesta
Según validación del GIT de Cobro Coactivo los PRST no tiene procesos de cobros coactivos a corte de la presentación de la propuesta. </t>
  </si>
  <si>
    <t>EVALUACIÓN CONVOCATORIA LÍNEAS DE FOMENTO 3.0 
2025</t>
  </si>
  <si>
    <t>PRESENCIA EN LA REGIÓN</t>
  </si>
  <si>
    <r>
      <t xml:space="preserve">Revisar el análisis detallado en la tabla siguiente </t>
    </r>
    <r>
      <rPr>
        <b/>
        <sz val="9"/>
        <color theme="1"/>
        <rFont val="Arial Narrow"/>
        <family val="2"/>
      </rPr>
      <t>"11.2.4 Contenido de la propuesta técnica"</t>
    </r>
  </si>
  <si>
    <t>ANEXO No 1. CARTA DE PRESENTACIÓN DEL PROYECTO[1].pdf Folio 2
27 - ANEXO NO. 5A DECLARACIÓN SOBRE RELACIÓN DE CONTROL O SUBORDINACIÓN.docxASM INGENIEROS SAS.pdf, Subsanar el documento ya que el numero de cedula  en la firma no corresponde al del representante Legal.</t>
  </si>
  <si>
    <t>ANEXO No 1. CARTA DE PRESENTACIÓN DEL PROYECTO[1].pdf Folio 2
28 - ANEXO NO. 5A DECLARACIÓN SOBRE RELACIÓN DE CONTROL O SUBORDINACIÓN- INTERMEGAMUNDO PARTNERS SAS.pdf</t>
  </si>
  <si>
    <t>13 - REGISTRO TIC ASM ACTUALIZADO.pdf
13 - RUTIC INTERMEGAMUNDO.pdf</t>
  </si>
  <si>
    <t>29 - ANEXO No 8. TRATAMIENTO DE DATOS ASM ING SAS.pdf
29 - ANEXO No 8 TRATAMIENTO DE DATOS INTERMEGAMUNDO.docx.pdf</t>
  </si>
  <si>
    <t>25 - ANEXO No 4. COMPROMISO ANTICORRUPCIÓN DE UT UNA CONEXION.docx.pdf
25 - ANEXO No 4. COMPROMISO ANTICORRUPCIÓN ASM INGENIEROS SAS.docx.pdf
26 - ANEXO No 4. COMPROMISO ANTICORRUPCIÓN.pdf</t>
  </si>
  <si>
    <t>ANEXO No. 9. OFRECIMIENTO TIEMPO DE OPERACIÓN ADICIONAL.pdf</t>
  </si>
  <si>
    <t>ANEXO No. 10. VELOCIDAD ADICIONAL POR CADA ACCESO.pdf</t>
  </si>
  <si>
    <t>ANEXO No. 11. OFRECIMIENTO PRESENCIA EN LA REGIÓN CON ACCESOS A INTERNET FIJO.pdf</t>
  </si>
  <si>
    <r>
      <t>11.2.3 ANEXO No. 5. USUARIOS ( ACCESOS) REPORTE COLOMBIA TIC - ULTIMO BOLETIN.pdf 
Teniendo en cuenta lo indicado en los terminos de referencia numeral 20.2.4  que indica que</t>
    </r>
    <r>
      <rPr>
        <i/>
        <sz val="9"/>
        <color theme="1"/>
        <rFont val="Arial Narrow"/>
        <family val="2"/>
      </rPr>
      <t xml:space="preserve"> "Aquel proponente que presente propuesta para los dos grupos de la convocatoria y que resulte asignatario de recursos para una región, no le será aplicable la fórmula para asignación de puntaje en el criterio mayor porcentaje al exigido de accesos a Internet fijo desplegados en el territorio nacional (presente numeral) para el siguiente grupo teniendo en cuenta el orden ascendente de evaluación de propuestas que se tiene establecido en el procedimiento.</t>
    </r>
    <r>
      <rPr>
        <sz val="9"/>
        <color theme="1"/>
        <rFont val="Arial Narrow"/>
        <family val="2"/>
      </rPr>
      <t>", no se aplicara la formula de asignacion del puntaje teniendo en cuenta que SUPER TV ELECTRONICS SAS resultó primero en orden de elegilibilidad para el  GRUPO1 de la presente convocatoria.</t>
    </r>
  </si>
  <si>
    <t>27 - ANEXO NO. 5A DECLARACIÓN SOBRE RELACIÓN DE CONTROL O SUBORDINACIÓN.docxASM INGENIEROS SAS (1).pdf  El proponente envia documento corrigiendo  el numero de cedula del representante legal en la firma 
Teniendo en cuenta lo anterior se ajusta la evaluacion definitiva para el integrante ASM INGENIEROS SAS  a CUMPLE
28 - ANEXO NO. 5A DECLARACIÓN SOBRE RELACIÓN DE CONTROL O SUBORDINACIÓN- INTERMEGAMUNDO PARTNERS SAS.pdf</t>
  </si>
  <si>
    <t>SUBSANACIÓN AL INFORME PRESENTADO - GRUPO 1.pdf El proponente adjunta Acta De Verificación De Obligaciones Proveedores De Redes y Servicios De Telecomunicaciones Y/O Operadores Postales del  21/05/2025  y Soportes de Pago de las obligaciones en el Sistema Electronico de Recaudo SER con fechas del 29/04/2025 y 16/05/2025 , lo cual fue verificado por parte del GIT de Cartera  del Ministerio TIC, encontrando que el PRST se encontraba al día con el pago de la contraprestación periódica al momento de la presentación de la propuesta.
Según validación del GIT de Cobro Coactivo el PRST no tiene procesos de cobros coactivos a corte de la presentación de la propuesta. 
Teniendo en cuenta lo anterior se ajusta la evaluacion definitiva a CUMPLE</t>
  </si>
  <si>
    <t>RECHAZADO</t>
  </si>
  <si>
    <t>30 - ANEXO No 9. OFRECIMIENTO TIEMPO DE OPERACIÓN ADICIONAL.docx.pdf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ni Financieramente.</t>
  </si>
  <si>
    <t>31 - ANEXO No. 10. VELOCIDAD ADICIONAL POR CADA ACCESO.docx.pdf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ni Financieramente.</t>
  </si>
  <si>
    <t>ANEXO No. 11 OFRECIMIENTO PRESENCIA EN LA REGIÓN CON ACCESOS A INTERNET FIJO.docx (1).pdf Reportan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ni Financieramente.</t>
  </si>
  <si>
    <t>26 - ANEXO No 5. USUARIOS (ACCESOS) REPORTE COLOMBIA TIC - ÚLTIMO BOLETÍN OFICIAL.docx.pdf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ni Financieramente.</t>
  </si>
  <si>
    <r>
      <rPr>
        <b/>
        <sz val="12"/>
        <color theme="1"/>
        <rFont val="Arial Narrow"/>
        <family val="2"/>
      </rPr>
      <t>NOTA:</t>
    </r>
    <r>
      <rPr>
        <sz val="12"/>
        <color theme="1"/>
        <rFont val="Arial Narrow"/>
        <family val="2"/>
      </rPr>
      <t xml:space="preserve"> De acuerdo con lo establecido en el numeral 11.2.3 Reporte de información al Sistema de Información Integral del Sector TIC - Colombia TIC, </t>
    </r>
    <r>
      <rPr>
        <i/>
        <sz val="12"/>
        <color theme="1"/>
        <rFont val="Arial Narrow"/>
        <family val="2"/>
      </rPr>
      <t xml:space="preserve">"En aquellos casos que un proponente se presente a los dos grupos y no acredite al menos el 50% de los accesos reportados de la sumatoria de los accesos de los dos grupos, la propuesta sólo será tenida en cuenta para participar y ser evaluado para uno de los grupos, por lo cual como regla general se establece que sólo será tenida en cuenta para el GRUPO 1.", </t>
    </r>
    <r>
      <rPr>
        <sz val="12"/>
        <color theme="1"/>
        <rFont val="Arial Narrow"/>
        <family val="2"/>
      </rPr>
      <t xml:space="preserve"> y teniendo en cuenta la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que corresponde al periodo de la presente evaluación, el PRST reportó 1916 accesos, dicho esto no cumple con la cantidad mínima de accesos requeridos para ser evaluado en este grupo. 
</t>
    </r>
    <r>
      <rPr>
        <sz val="12"/>
        <color rgb="FFC00000"/>
        <rFont val="Arial Narrow"/>
        <family val="2"/>
      </rPr>
      <t>Se amplía respuesta de acuerdo con la observación al informe de evaluación peliminar en documento denominado "Respuesta Observaciones a Evaluacíón Preliminar LF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</si>
</sst>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Narrow"/>
      <family val="2"/>
    </font>
    <font>
      <sz val="10"/>
      <color theme="1"/>
      <name val="Arial Narrow"/>
      <family val="2"/>
    </font>
    <font>
      <b/>
      <sz val="9"/>
      <color theme="1"/>
      <name val="Arial Narrow"/>
      <family val="2"/>
    </font>
    <font>
      <sz val="8"/>
      <name val="Calibri"/>
      <family val="2"/>
      <scheme val="minor"/>
    </font>
    <font>
      <sz val="9"/>
      <color theme="1" tint="0.499984740745262"/>
      <name val="Arial Narrow"/>
      <family val="2"/>
    </font>
    <font>
      <b/>
      <sz val="9"/>
      <color theme="1" tint="0.499984740745262"/>
      <name val="Arial Narrow"/>
      <family val="2"/>
    </font>
    <font>
      <b/>
      <sz val="10"/>
      <color theme="1"/>
      <name val="Arial Narrow"/>
      <family val="2"/>
    </font>
    <font>
      <sz val="9"/>
      <name val="Arial Narrow"/>
      <family val="2"/>
    </font>
    <font>
      <b/>
      <sz val="9"/>
      <name val="Arial Narrow"/>
      <family val="2"/>
    </font>
    <font>
      <sz val="9"/>
      <color rgb="FF000000"/>
      <name val="Arial Narrow"/>
      <family val="2"/>
    </font>
    <font>
      <b/>
      <sz val="9"/>
      <color rgb="FF000000"/>
      <name val="Arial Narrow"/>
      <family val="2"/>
    </font>
    <font>
      <u/>
      <sz val="9"/>
      <color rgb="FF000000"/>
      <name val="Arial Narrow"/>
      <family val="2"/>
    </font>
    <font>
      <sz val="12"/>
      <color theme="1"/>
      <name val="Arial Narrow"/>
      <family val="2"/>
    </font>
    <font>
      <b/>
      <sz val="12"/>
      <color theme="1"/>
      <name val="Arial Narrow"/>
      <family val="2"/>
    </font>
    <font>
      <i/>
      <sz val="12"/>
      <color theme="1"/>
      <name val="Arial Narrow"/>
      <family val="2"/>
    </font>
    <font>
      <i/>
      <sz val="9"/>
      <color theme="1"/>
      <name val="Arial Narrow"/>
      <family val="2"/>
    </font>
    <font>
      <sz val="12"/>
      <color rgb="FFC00000"/>
      <name val="Arial Narrow"/>
      <family val="2"/>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EC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25">
    <xf numFmtId="0" fontId="0" fillId="0" borderId="0" xfId="0"/>
    <xf numFmtId="0" fontId="0" fillId="0" borderId="0" xfId="0" applyAlignment="1">
      <alignment horizontal="center"/>
    </xf>
    <xf numFmtId="0" fontId="10"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9" fontId="3"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protection locked="0"/>
    </xf>
    <xf numFmtId="0" fontId="5" fillId="0" borderId="1" xfId="0" applyFont="1" applyBorder="1" applyAlignment="1" applyProtection="1">
      <alignment horizontal="left"/>
      <protection locked="0"/>
    </xf>
    <xf numFmtId="0" fontId="3" fillId="0" borderId="3"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3" fontId="11" fillId="2"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3" fontId="0" fillId="2" borderId="1" xfId="0" applyNumberFormat="1" applyFill="1" applyBorder="1" applyAlignment="1" applyProtection="1">
      <alignment horizontal="center" vertical="center" wrapText="1"/>
      <protection locked="0"/>
    </xf>
    <xf numFmtId="0" fontId="0" fillId="0" borderId="0" xfId="0" applyAlignment="1">
      <alignment wrapText="1"/>
    </xf>
    <xf numFmtId="0" fontId="2" fillId="5" borderId="1" xfId="0" applyFont="1" applyFill="1" applyBorder="1" applyAlignment="1">
      <alignment horizontal="center" vertical="center" wrapText="1"/>
    </xf>
    <xf numFmtId="3" fontId="0" fillId="0" borderId="1" xfId="0" applyNumberFormat="1" applyBorder="1" applyAlignment="1">
      <alignment horizontal="center" vertical="center" wrapText="1"/>
    </xf>
    <xf numFmtId="165" fontId="0" fillId="0" borderId="1" xfId="2" applyNumberFormat="1" applyFont="1" applyBorder="1" applyAlignment="1" applyProtection="1">
      <alignment horizontal="center" vertical="center" wrapText="1"/>
    </xf>
    <xf numFmtId="0" fontId="2" fillId="5"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wrapText="1"/>
    </xf>
    <xf numFmtId="0" fontId="0" fillId="0" borderId="14" xfId="0" applyBorder="1" applyAlignment="1">
      <alignment wrapText="1"/>
    </xf>
    <xf numFmtId="0" fontId="0" fillId="0" borderId="2" xfId="0" applyBorder="1" applyAlignment="1">
      <alignment wrapText="1"/>
    </xf>
    <xf numFmtId="0" fontId="0" fillId="0" borderId="1" xfId="0" applyBorder="1" applyAlignment="1">
      <alignment wrapText="1"/>
    </xf>
    <xf numFmtId="0" fontId="0" fillId="3" borderId="14" xfId="0" applyFill="1" applyBorder="1" applyAlignment="1">
      <alignment wrapText="1"/>
    </xf>
    <xf numFmtId="2" fontId="0" fillId="0" borderId="2" xfId="0" applyNumberFormat="1" applyBorder="1" applyAlignment="1">
      <alignment wrapText="1"/>
    </xf>
    <xf numFmtId="2" fontId="0" fillId="0" borderId="1" xfId="0" applyNumberFormat="1" applyBorder="1" applyAlignment="1">
      <alignment wrapText="1"/>
    </xf>
    <xf numFmtId="2" fontId="0" fillId="3" borderId="14" xfId="0" applyNumberFormat="1" applyFill="1" applyBorder="1" applyAlignment="1">
      <alignment wrapText="1"/>
    </xf>
    <xf numFmtId="0" fontId="3" fillId="0" borderId="0" xfId="0" applyFont="1"/>
    <xf numFmtId="0" fontId="3" fillId="0" borderId="0" xfId="0" applyFont="1" applyAlignment="1">
      <alignment horizontal="center"/>
    </xf>
    <xf numFmtId="0" fontId="5" fillId="0" borderId="1" xfId="0" applyFont="1" applyBorder="1" applyAlignment="1">
      <alignment horizontal="center"/>
    </xf>
    <xf numFmtId="0" fontId="5" fillId="0" borderId="0" xfId="0" applyFont="1"/>
    <xf numFmtId="0" fontId="5"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xf>
    <xf numFmtId="0" fontId="5" fillId="3" borderId="1" xfId="0" applyFont="1" applyFill="1" applyBorder="1" applyAlignment="1">
      <alignment horizontal="center" vertical="center" wrapText="1"/>
    </xf>
    <xf numFmtId="9" fontId="5" fillId="3" borderId="3" xfId="1" applyFont="1" applyFill="1" applyBorder="1" applyAlignment="1" applyProtection="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9" fillId="3" borderId="1" xfId="0" applyFont="1" applyFill="1" applyBorder="1" applyAlignment="1">
      <alignment horizontal="center" vertical="center"/>
    </xf>
    <xf numFmtId="0" fontId="4" fillId="0" borderId="1" xfId="0" applyFont="1" applyBorder="1" applyAlignment="1">
      <alignment horizontal="left" vertical="center"/>
    </xf>
    <xf numFmtId="0" fontId="5" fillId="0" borderId="0" xfId="0" applyFont="1" applyAlignment="1">
      <alignment horizontal="left" wrapText="1"/>
    </xf>
    <xf numFmtId="0" fontId="9"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wrapText="1"/>
    </xf>
    <xf numFmtId="2" fontId="3" fillId="0" borderId="1" xfId="0" applyNumberFormat="1" applyFont="1" applyBorder="1" applyAlignment="1">
      <alignment horizontal="center" vertical="center"/>
    </xf>
    <xf numFmtId="2" fontId="5" fillId="3" borderId="1" xfId="0" applyNumberFormat="1"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5" fillId="3" borderId="1" xfId="0" applyFont="1" applyFill="1" applyBorder="1" applyAlignment="1">
      <alignment horizontal="center"/>
    </xf>
    <xf numFmtId="9" fontId="5" fillId="3" borderId="1" xfId="1" applyFont="1" applyFill="1" applyBorder="1" applyAlignment="1" applyProtection="1"/>
    <xf numFmtId="0" fontId="3" fillId="0" borderId="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 fontId="3" fillId="0" borderId="1" xfId="0" applyNumberFormat="1" applyFont="1" applyBorder="1" applyAlignment="1" applyProtection="1">
      <alignment vertical="center" wrapText="1"/>
      <protection locked="0"/>
    </xf>
    <xf numFmtId="0" fontId="2" fillId="0" borderId="0" xfId="0" applyFont="1" applyAlignment="1">
      <alignment horizontal="left" vertical="center" wrapText="1"/>
    </xf>
    <xf numFmtId="0" fontId="5" fillId="4" borderId="1" xfId="0" applyFont="1" applyFill="1" applyBorder="1" applyAlignment="1">
      <alignment horizontal="center" vertical="center" wrapText="1"/>
    </xf>
    <xf numFmtId="0" fontId="2" fillId="5" borderId="15" xfId="0" applyFont="1" applyFill="1" applyBorder="1" applyAlignment="1">
      <alignment horizontal="center" wrapText="1"/>
    </xf>
    <xf numFmtId="0" fontId="2" fillId="5" borderId="5" xfId="0" applyFont="1" applyFill="1" applyBorder="1" applyAlignment="1">
      <alignment horizontal="center" wrapText="1"/>
    </xf>
    <xf numFmtId="0" fontId="2" fillId="5" borderId="6" xfId="0" applyFont="1" applyFill="1" applyBorder="1" applyAlignment="1">
      <alignment horizontal="center" wrapText="1"/>
    </xf>
    <xf numFmtId="0" fontId="2" fillId="5" borderId="16" xfId="0" applyFont="1" applyFill="1" applyBorder="1" applyAlignment="1">
      <alignment horizontal="center" wrapText="1"/>
    </xf>
    <xf numFmtId="0" fontId="2" fillId="5" borderId="17" xfId="0" applyFont="1" applyFill="1" applyBorder="1" applyAlignment="1">
      <alignment horizontal="center" wrapText="1"/>
    </xf>
    <xf numFmtId="0" fontId="2" fillId="5" borderId="18" xfId="0" applyFont="1" applyFill="1" applyBorder="1" applyAlignment="1">
      <alignment horizont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2"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1" fillId="2" borderId="1" xfId="0" applyFont="1" applyFill="1" applyBorder="1" applyAlignment="1" applyProtection="1">
      <alignment horizontal="center"/>
      <protection locked="0"/>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xf>
    <xf numFmtId="9" fontId="5" fillId="3" borderId="1" xfId="1" applyFont="1" applyFill="1" applyBorder="1" applyAlignment="1" applyProtection="1">
      <alignment horizont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9" fontId="5" fillId="3" borderId="3" xfId="1" applyFont="1" applyFill="1" applyBorder="1" applyAlignment="1" applyProtection="1">
      <alignment horizontal="center" vertical="center"/>
    </xf>
    <xf numFmtId="9" fontId="5" fillId="3" borderId="4" xfId="1" applyFont="1" applyFill="1" applyBorder="1" applyAlignment="1" applyProtection="1">
      <alignment horizontal="center" vertical="center"/>
    </xf>
    <xf numFmtId="9" fontId="5" fillId="3" borderId="2" xfId="1" applyFont="1" applyFill="1" applyBorder="1" applyAlignment="1" applyProtection="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3" borderId="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9" fontId="5" fillId="3" borderId="1" xfId="1" applyFont="1" applyFill="1" applyBorder="1" applyAlignment="1" applyProtection="1">
      <alignment horizontal="center" vertical="center"/>
    </xf>
    <xf numFmtId="0" fontId="3" fillId="0" borderId="1" xfId="0" applyFont="1" applyBorder="1" applyAlignment="1" applyProtection="1">
      <alignment horizontal="left" vertical="center" wrapText="1"/>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5" fillId="2" borderId="19" xfId="0" applyFont="1" applyFill="1" applyBorder="1" applyAlignment="1">
      <alignment horizontal="left" vertical="center" wrapText="1"/>
    </xf>
    <xf numFmtId="0" fontId="15" fillId="2" borderId="0" xfId="0" applyFont="1" applyFill="1" applyAlignment="1">
      <alignment horizontal="left" vertical="center" wrapText="1"/>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11" fillId="2" borderId="1" xfId="0" applyFont="1" applyFill="1" applyBorder="1" applyAlignment="1">
      <alignment horizontal="center"/>
    </xf>
  </cellXfs>
  <cellStyles count="3">
    <cellStyle name="Moneda" xfId="2" builtinId="4"/>
    <cellStyle name="Normal" xfId="0" builtinId="0"/>
    <cellStyle name="Porcentaje" xfId="1" builtinId="5"/>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152400</xdr:rowOff>
    </xdr:from>
    <xdr:to>
      <xdr:col>7</xdr:col>
      <xdr:colOff>1083297</xdr:colOff>
      <xdr:row>51</xdr:row>
      <xdr:rowOff>133680</xdr:rowOff>
    </xdr:to>
    <xdr:pic>
      <xdr:nvPicPr>
        <xdr:cNvPr id="2" name="Imagen 1">
          <a:extLst>
            <a:ext uri="{FF2B5EF4-FFF2-40B4-BE49-F238E27FC236}">
              <a16:creationId xmlns:a16="http://schemas.microsoft.com/office/drawing/2014/main" id="{2C46A1C5-7F47-2D91-EBA4-BD85AB454315}"/>
            </a:ext>
          </a:extLst>
        </xdr:cNvPr>
        <xdr:cNvPicPr>
          <a:picLocks noChangeAspect="1"/>
        </xdr:cNvPicPr>
      </xdr:nvPicPr>
      <xdr:blipFill>
        <a:blip xmlns:r="http://schemas.openxmlformats.org/officeDocument/2006/relationships" r:embed="rId1"/>
        <a:stretch>
          <a:fillRect/>
        </a:stretch>
      </xdr:blipFill>
      <xdr:spPr>
        <a:xfrm>
          <a:off x="0" y="4406900"/>
          <a:ext cx="12103722" cy="64265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ego Castro - Dad" id="{97E850C7-30E1-4F85-9BB5-D565BF5AA06F}" userId="S::diego.castro41@gcb.edu.co::91bfc789-bcbb-4451-a3bb-177347312f5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1CAEB5-97AC-4CF5-AD39-C829480C5A89}" name="Table1" displayName="Table1" ref="A1:C4" totalsRowShown="0" headerRowDxfId="16" dataDxfId="15">
  <autoFilter ref="A1:C4" xr:uid="{241CAEB5-97AC-4CF5-AD39-C829480C5A89}"/>
  <tableColumns count="3">
    <tableColumn id="1" xr3:uid="{0D2D4B8C-ED68-4365-B370-CFB796D63A4C}" name="Cheque01" dataDxfId="14"/>
    <tableColumn id="2" xr3:uid="{CBA7F6B9-7390-4959-A83F-55D68B9976F4}" name="Chequeo2" dataDxfId="13"/>
    <tableColumn id="3" xr3:uid="{FD175493-2ACA-4427-AE5D-83A1F2EB9B7E}" name="Chequeo3" dataDxfId="12"/>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5-06-16T16:41:34.06" personId="{97E850C7-30E1-4F85-9BB5-D565BF5AA06F}" id="{8F8A1BFF-31AE-4ED1-942D-64C710EA8E5C}">
    <text>Si no es un Proponente Plural el porcentaje será de 100%</text>
  </threadedComment>
  <threadedComment ref="B34" dT="2025-06-16T21:19:37.49" personId="{97E850C7-30E1-4F85-9BB5-D565BF5AA06F}" id="{0D68C64C-7776-42DE-AE03-FCA035EDB326}">
    <text>Verificar Anexo 5A</text>
  </threadedComment>
  <threadedComment ref="D52" dT="2025-06-10T19:09:56.23" personId="{97E850C7-30E1-4F85-9BB5-D565BF5AA06F}" id="{562FD5AA-6747-4722-8B09-14A7EFCADAC5}">
    <text xml:space="preserve">Solo se debe Marcar una de las casillas
</text>
  </threadedComment>
  <threadedComment ref="D58" dT="2025-06-10T19:09:56.23" personId="{97E850C7-30E1-4F85-9BB5-D565BF5AA06F}" id="{241C441E-850A-4AE4-BEE0-2BDE20B689EF}">
    <text xml:space="preserve">Solo se debe Marcar una de las casillas
</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5-06-16T16:41:34.06" personId="{97E850C7-30E1-4F85-9BB5-D565BF5AA06F}" id="{70DCDC54-AA58-4148-B78E-A72C25F5D54A}">
    <text>Si no es un Proponente Plural el porcentaje será de 100%</text>
  </threadedComment>
  <threadedComment ref="B34" dT="2025-06-16T21:19:37.49" personId="{97E850C7-30E1-4F85-9BB5-D565BF5AA06F}" id="{0F50C870-5742-4A3B-80EC-CE696295C136}">
    <text>Verificar Anexo 5A</text>
  </threadedComment>
  <threadedComment ref="D52" dT="2025-06-10T19:09:56.23" personId="{97E850C7-30E1-4F85-9BB5-D565BF5AA06F}" id="{BF61F139-6478-4D81-9AA4-4EFDC8FEEC8F}">
    <text xml:space="preserve">Solo se debe Marcar una de las casillas
</text>
  </threadedComment>
  <threadedComment ref="D58" dT="2025-06-10T19:09:56.23" personId="{97E850C7-30E1-4F85-9BB5-D565BF5AA06F}" id="{8E451591-E7EC-491F-A6DF-D95CC64FFD7D}">
    <text xml:space="preserve">Solo se debe Marcar una de las casillas
</text>
  </threadedComment>
</ThreadedComments>
</file>

<file path=xl/threadedComments/threadedComment3.xml><?xml version="1.0" encoding="utf-8"?>
<ThreadedComments xmlns="http://schemas.microsoft.com/office/spreadsheetml/2018/threadedcomments" xmlns:x="http://schemas.openxmlformats.org/spreadsheetml/2006/main">
  <threadedComment ref="E6" dT="2025-06-16T16:41:34.06" personId="{97E850C7-30E1-4F85-9BB5-D565BF5AA06F}" id="{4B727C88-C609-43D8-88BE-823B730F8C2A}">
    <text>Si no es un Proponente Plural el porcentaje será de 100%</text>
  </threadedComment>
  <threadedComment ref="B34" dT="2025-06-16T21:19:37.49" personId="{97E850C7-30E1-4F85-9BB5-D565BF5AA06F}" id="{1F5A8234-A38D-432B-B910-45045BE00E1D}">
    <text>Verificar Anexo 5A</text>
  </threadedComment>
  <threadedComment ref="D52" dT="2025-06-10T19:09:56.23" personId="{97E850C7-30E1-4F85-9BB5-D565BF5AA06F}" id="{51296670-A73A-41B4-9A8A-0A882A51C4D5}">
    <text xml:space="preserve">Solo se debe Marcar una de las casillas
</text>
  </threadedComment>
  <threadedComment ref="D58" dT="2025-06-10T19:09:56.23" personId="{97E850C7-30E1-4F85-9BB5-D565BF5AA06F}" id="{C48F440A-EC66-4695-9A77-4C389B2E234C}">
    <text xml:space="preserve">Solo se debe Marcar una de las casillas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E97F-993B-4F92-84C3-B2DBC70115F1}">
  <dimension ref="A1:L16"/>
  <sheetViews>
    <sheetView tabSelected="1" zoomScale="85" workbookViewId="0">
      <selection sqref="A1:H1"/>
    </sheetView>
  </sheetViews>
  <sheetFormatPr baseColWidth="10" defaultColWidth="17.140625" defaultRowHeight="15" x14ac:dyDescent="0.25"/>
  <cols>
    <col min="1" max="1" width="17.140625" style="16"/>
    <col min="2" max="2" width="46.140625" style="16" customWidth="1"/>
    <col min="3" max="3" width="25.7109375" style="16" customWidth="1"/>
    <col min="4" max="11" width="17.140625" style="16"/>
    <col min="12" max="12" width="146.85546875" style="16" customWidth="1"/>
    <col min="13" max="16384" width="17.140625" style="16"/>
  </cols>
  <sheetData>
    <row r="1" spans="1:12" ht="27.75" customHeight="1" x14ac:dyDescent="0.25">
      <c r="A1" s="64" t="s">
        <v>136</v>
      </c>
      <c r="B1" s="64"/>
      <c r="C1" s="64"/>
      <c r="D1" s="64"/>
      <c r="E1" s="64"/>
      <c r="F1" s="64"/>
      <c r="G1" s="64"/>
      <c r="H1" s="64"/>
    </row>
    <row r="3" spans="1:12" ht="30" x14ac:dyDescent="0.25">
      <c r="A3" s="17" t="s">
        <v>68</v>
      </c>
      <c r="B3" s="15">
        <v>2</v>
      </c>
      <c r="D3" s="17" t="s">
        <v>76</v>
      </c>
      <c r="E3" s="18">
        <v>2250</v>
      </c>
    </row>
    <row r="4" spans="1:12" ht="9.75" customHeight="1" x14ac:dyDescent="0.25"/>
    <row r="5" spans="1:12" ht="30" x14ac:dyDescent="0.25">
      <c r="A5" s="17" t="s">
        <v>0</v>
      </c>
      <c r="B5" s="19">
        <v>1202796000</v>
      </c>
    </row>
    <row r="7" spans="1:12" ht="15.75" thickBot="1" x14ac:dyDescent="0.3"/>
    <row r="8" spans="1:12" ht="15.75" thickBot="1" x14ac:dyDescent="0.3">
      <c r="A8" s="68" t="s">
        <v>1</v>
      </c>
      <c r="B8" s="69"/>
      <c r="C8" s="69"/>
      <c r="D8" s="69"/>
      <c r="E8" s="69"/>
      <c r="F8" s="69"/>
      <c r="G8" s="69"/>
      <c r="H8" s="69"/>
      <c r="I8" s="69"/>
      <c r="J8" s="69"/>
      <c r="K8" s="70"/>
    </row>
    <row r="9" spans="1:12" x14ac:dyDescent="0.25">
      <c r="A9" s="71" t="s">
        <v>2</v>
      </c>
      <c r="B9" s="73" t="s">
        <v>3</v>
      </c>
      <c r="C9" s="65" t="s">
        <v>4</v>
      </c>
      <c r="D9" s="66"/>
      <c r="E9" s="66"/>
      <c r="F9" s="67"/>
      <c r="G9" s="65" t="s">
        <v>5</v>
      </c>
      <c r="H9" s="66"/>
      <c r="I9" s="66"/>
      <c r="J9" s="66"/>
      <c r="K9" s="67"/>
    </row>
    <row r="10" spans="1:12" s="22" customFormat="1" ht="60" x14ac:dyDescent="0.25">
      <c r="A10" s="72"/>
      <c r="B10" s="74"/>
      <c r="C10" s="20" t="s">
        <v>6</v>
      </c>
      <c r="D10" s="17" t="s">
        <v>7</v>
      </c>
      <c r="E10" s="17" t="s">
        <v>8</v>
      </c>
      <c r="F10" s="21" t="s">
        <v>9</v>
      </c>
      <c r="G10" s="17" t="s">
        <v>10</v>
      </c>
      <c r="H10" s="17" t="s">
        <v>94</v>
      </c>
      <c r="I10" s="17" t="s">
        <v>137</v>
      </c>
      <c r="J10" s="17" t="s">
        <v>11</v>
      </c>
      <c r="K10" s="21" t="s">
        <v>12</v>
      </c>
    </row>
    <row r="11" spans="1:12" x14ac:dyDescent="0.25">
      <c r="A11" s="23">
        <v>1</v>
      </c>
      <c r="B11" s="24" t="str">
        <f>'INTTEL GO SAS'!$B$3</f>
        <v>INTTEL GO SAS</v>
      </c>
      <c r="C11" s="25" t="str">
        <f>'INTTEL GO SAS'!$B$15</f>
        <v>CUMPLE</v>
      </c>
      <c r="D11" s="26" t="str">
        <f>'INTTEL GO SAS'!$B$16</f>
        <v>NO CUMPLE</v>
      </c>
      <c r="E11" s="26" t="str">
        <f>'INTTEL GO SAS'!$B$17</f>
        <v>RECHAZADO</v>
      </c>
      <c r="F11" s="27" t="str">
        <f>'INTTEL GO SAS'!$B$18</f>
        <v>RECHAZADO</v>
      </c>
      <c r="G11" s="28" t="str">
        <f>'INTTEL GO SAS'!$D$22</f>
        <v>N/A</v>
      </c>
      <c r="H11" s="29" t="str">
        <f>'INTTEL GO SAS'!$D$23</f>
        <v>N/A</v>
      </c>
      <c r="I11" s="29" t="str">
        <f>'INTTEL GO SAS'!$D$24</f>
        <v>N/A</v>
      </c>
      <c r="J11" s="29" t="str">
        <f>'INTTEL GO SAS'!$D$25</f>
        <v>N/A</v>
      </c>
      <c r="K11" s="30" t="str">
        <f>IF(F11="HABILITADO",SUM(G11:J11),"N/A")</f>
        <v>N/A</v>
      </c>
      <c r="L11" s="22"/>
    </row>
    <row r="12" spans="1:12" x14ac:dyDescent="0.25">
      <c r="A12" s="23">
        <v>2</v>
      </c>
      <c r="B12" s="24" t="str">
        <f>'SUPER TV ELECTRONIC SAS'!$B$3</f>
        <v>SUPER TV ELECTRONIC SAS</v>
      </c>
      <c r="C12" s="25" t="str">
        <f>'SUPER TV ELECTRONIC SAS'!$B$15</f>
        <v>CUMPLE</v>
      </c>
      <c r="D12" s="26" t="str">
        <f>'SUPER TV ELECTRONIC SAS'!$B$16</f>
        <v>CUMPLE</v>
      </c>
      <c r="E12" s="26" t="str">
        <f>'SUPER TV ELECTRONIC SAS'!$B$17</f>
        <v>CUMPLE</v>
      </c>
      <c r="F12" s="27" t="str">
        <f>'SUPER TV ELECTRONIC SAS'!$B$18</f>
        <v>HABILITADO</v>
      </c>
      <c r="G12" s="28">
        <f>'SUPER TV ELECTRONIC SAS'!$D$22</f>
        <v>45</v>
      </c>
      <c r="H12" s="29">
        <f>'SUPER TV ELECTRONIC SAS'!$D$23</f>
        <v>35</v>
      </c>
      <c r="I12" s="29">
        <f>'SUPER TV ELECTRONIC SAS'!$D$24</f>
        <v>10</v>
      </c>
      <c r="J12" s="29">
        <f>'SUPER TV ELECTRONIC SAS'!$D$25</f>
        <v>0</v>
      </c>
      <c r="K12" s="30">
        <f>IF(F12="HABILITADO",SUM(G12:J12),"N/A")</f>
        <v>90</v>
      </c>
    </row>
    <row r="13" spans="1:12" x14ac:dyDescent="0.25">
      <c r="A13" s="23">
        <v>3</v>
      </c>
      <c r="B13" s="24" t="str">
        <f>'UT UNA CONEXION'!$B$3</f>
        <v>UT UNA CONEXIÓN</v>
      </c>
      <c r="C13" s="25" t="str">
        <f>'UT UNA CONEXION'!$B$15</f>
        <v>CUMPLE</v>
      </c>
      <c r="D13" s="26" t="str">
        <f>'UT UNA CONEXION'!$B$16</f>
        <v>CUMPLE</v>
      </c>
      <c r="E13" s="26" t="str">
        <f>'UT UNA CONEXION'!$B$17</f>
        <v>RECHAZADO</v>
      </c>
      <c r="F13" s="27" t="str">
        <f>'UT UNA CONEXION'!$B$18</f>
        <v>RECHAZADO</v>
      </c>
      <c r="G13" s="28" t="str">
        <f>'UT UNA CONEXION'!$D$22</f>
        <v>N/A</v>
      </c>
      <c r="H13" s="29" t="str">
        <f>'UT UNA CONEXION'!$D$23</f>
        <v>N/A</v>
      </c>
      <c r="I13" s="29" t="str">
        <f>'UT UNA CONEXION'!$D$24</f>
        <v>N/A</v>
      </c>
      <c r="J13" s="29" t="str">
        <f>'UT UNA CONEXION'!$D$25</f>
        <v>N/A</v>
      </c>
      <c r="K13" s="30" t="str">
        <f t="shared" ref="K13" si="0">IF(F13="HABILITADO",SUM(G13:J13),"N/A")</f>
        <v>N/A</v>
      </c>
    </row>
    <row r="16" spans="1:12" ht="36" customHeight="1" x14ac:dyDescent="0.25">
      <c r="A16" s="63" t="s">
        <v>134</v>
      </c>
      <c r="B16" s="63"/>
      <c r="C16" s="63"/>
      <c r="D16" s="63"/>
      <c r="E16" s="63"/>
      <c r="F16" s="63"/>
      <c r="G16" s="63"/>
      <c r="H16" s="63"/>
    </row>
  </sheetData>
  <sheetProtection algorithmName="SHA-512" hashValue="X3BxxpmetXIJuCcRe0w+HrT8xfb7vY47silNDlmqRTOmiVMpLZYJASx5L8BaLm2g0HkuW/kcIhVWdqGNp0DrrA==" saltValue="JIsgCA6XynSStGX60IfjPQ==" spinCount="100000" sheet="1" objects="1" scenarios="1"/>
  <mergeCells count="7">
    <mergeCell ref="A16:H16"/>
    <mergeCell ref="A1:H1"/>
    <mergeCell ref="C9:F9"/>
    <mergeCell ref="G9:K9"/>
    <mergeCell ref="A8:K8"/>
    <mergeCell ref="A9:A10"/>
    <mergeCell ref="B9: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5126-5B02-49EE-9FF7-31D56A5ED23D}">
  <dimension ref="A1:R72"/>
  <sheetViews>
    <sheetView showGridLines="0" topLeftCell="A70" zoomScale="85" zoomScaleNormal="85" zoomScaleSheetLayoutView="70" zoomScalePageLayoutView="85" workbookViewId="0">
      <selection activeCell="A72" sqref="A72:XFD74"/>
    </sheetView>
  </sheetViews>
  <sheetFormatPr baseColWidth="10" defaultColWidth="17.140625" defaultRowHeight="13.5" x14ac:dyDescent="0.25"/>
  <cols>
    <col min="1" max="1" width="21.42578125" style="31" customWidth="1"/>
    <col min="2" max="2" width="33.140625" style="31" customWidth="1"/>
    <col min="3" max="3" width="21.7109375" style="31" customWidth="1"/>
    <col min="4" max="4" width="23.42578125" style="31" customWidth="1"/>
    <col min="5" max="5" width="17.140625" style="31"/>
    <col min="6" max="7" width="17" style="31" customWidth="1"/>
    <col min="8" max="8" width="38.5703125" style="31" customWidth="1"/>
    <col min="9" max="9" width="29.5703125" style="31" customWidth="1"/>
    <col min="10" max="16384" width="17.140625" style="31"/>
  </cols>
  <sheetData>
    <row r="1" spans="1:17" ht="31.5" customHeight="1" x14ac:dyDescent="0.25">
      <c r="A1" s="107" t="s">
        <v>136</v>
      </c>
      <c r="B1" s="108"/>
      <c r="C1" s="108"/>
      <c r="D1" s="108"/>
      <c r="E1" s="108"/>
      <c r="F1" s="108"/>
      <c r="G1" s="108"/>
      <c r="H1" s="108"/>
      <c r="I1" s="108"/>
      <c r="O1" s="32"/>
      <c r="P1" s="32"/>
      <c r="Q1" s="32"/>
    </row>
    <row r="2" spans="1:17" ht="15" customHeight="1" x14ac:dyDescent="0.25">
      <c r="O2" s="32"/>
      <c r="P2" s="32"/>
      <c r="Q2" s="32"/>
    </row>
    <row r="3" spans="1:17" x14ac:dyDescent="0.25">
      <c r="A3" s="33" t="s">
        <v>13</v>
      </c>
      <c r="B3" s="81" t="s">
        <v>105</v>
      </c>
      <c r="C3" s="81"/>
      <c r="D3" s="81"/>
      <c r="E3" s="81"/>
      <c r="F3" s="34"/>
      <c r="G3" s="34"/>
      <c r="H3" s="34"/>
      <c r="I3" s="34"/>
      <c r="J3" s="34"/>
      <c r="K3" s="34"/>
      <c r="L3" s="34"/>
      <c r="M3" s="34"/>
      <c r="N3" s="34"/>
      <c r="O3" s="35"/>
      <c r="P3" s="35"/>
      <c r="Q3" s="35"/>
    </row>
    <row r="4" spans="1:17" ht="6.75" customHeight="1" x14ac:dyDescent="0.25">
      <c r="A4" s="35"/>
      <c r="B4" s="36"/>
      <c r="C4" s="36"/>
      <c r="D4" s="36"/>
      <c r="E4" s="36"/>
      <c r="F4" s="34"/>
      <c r="G4" s="34"/>
      <c r="H4" s="34"/>
      <c r="I4" s="34"/>
      <c r="J4" s="34"/>
      <c r="K4" s="34"/>
      <c r="L4" s="34"/>
      <c r="M4" s="34"/>
      <c r="N4" s="34"/>
      <c r="O4" s="35"/>
      <c r="P4" s="35"/>
      <c r="Q4" s="35"/>
    </row>
    <row r="5" spans="1:17" x14ac:dyDescent="0.25">
      <c r="A5" s="32"/>
      <c r="B5" s="32"/>
      <c r="C5" s="37"/>
      <c r="D5" s="37"/>
      <c r="E5" s="37"/>
      <c r="F5" s="37"/>
      <c r="G5" s="37"/>
      <c r="H5" s="37"/>
      <c r="I5" s="37"/>
      <c r="J5" s="37"/>
      <c r="K5" s="37"/>
      <c r="L5" s="37"/>
      <c r="M5" s="35"/>
      <c r="N5" s="35"/>
      <c r="O5" s="35"/>
      <c r="P5" s="35"/>
      <c r="Q5" s="35"/>
    </row>
    <row r="6" spans="1:17" s="35" customFormat="1" ht="75" customHeight="1" x14ac:dyDescent="0.25">
      <c r="A6" s="38" t="s">
        <v>14</v>
      </c>
      <c r="B6" s="38" t="s">
        <v>15</v>
      </c>
      <c r="C6" s="38" t="s">
        <v>16</v>
      </c>
      <c r="D6" s="38" t="s">
        <v>17</v>
      </c>
      <c r="E6" s="38" t="s">
        <v>18</v>
      </c>
      <c r="F6" s="39" t="s">
        <v>131</v>
      </c>
      <c r="G6" s="111" t="s">
        <v>19</v>
      </c>
      <c r="H6" s="111"/>
    </row>
    <row r="7" spans="1:17" ht="62.25" customHeight="1" x14ac:dyDescent="0.25">
      <c r="A7" s="40" t="s">
        <v>20</v>
      </c>
      <c r="B7" s="2" t="s">
        <v>105</v>
      </c>
      <c r="C7" s="4">
        <v>96004450</v>
      </c>
      <c r="D7" s="4" t="s">
        <v>106</v>
      </c>
      <c r="E7" s="5">
        <v>1</v>
      </c>
      <c r="F7" s="10" t="s">
        <v>101</v>
      </c>
      <c r="G7" s="112" t="s">
        <v>132</v>
      </c>
      <c r="H7" s="112"/>
      <c r="I7" s="37"/>
      <c r="J7" s="37"/>
      <c r="K7" s="37"/>
      <c r="L7" s="35"/>
      <c r="M7" s="35"/>
      <c r="N7" s="35"/>
      <c r="O7" s="35"/>
      <c r="P7" s="35"/>
    </row>
    <row r="8" spans="1:17" x14ac:dyDescent="0.25">
      <c r="A8" s="40" t="s">
        <v>69</v>
      </c>
      <c r="B8" s="6"/>
      <c r="C8" s="7"/>
      <c r="D8" s="7"/>
      <c r="E8" s="7"/>
      <c r="F8" s="10"/>
      <c r="G8" s="75"/>
      <c r="H8" s="77"/>
      <c r="I8" s="37"/>
      <c r="J8" s="37"/>
      <c r="K8" s="37"/>
      <c r="L8" s="35"/>
      <c r="M8" s="35"/>
      <c r="N8" s="35"/>
      <c r="O8" s="35"/>
      <c r="P8" s="35"/>
    </row>
    <row r="9" spans="1:17" x14ac:dyDescent="0.25">
      <c r="A9" s="40" t="s">
        <v>70</v>
      </c>
      <c r="B9" s="6"/>
      <c r="C9" s="7"/>
      <c r="D9" s="7"/>
      <c r="E9" s="7"/>
      <c r="F9" s="10"/>
      <c r="G9" s="75"/>
      <c r="H9" s="77"/>
      <c r="I9" s="37"/>
      <c r="J9" s="37"/>
      <c r="K9" s="37"/>
      <c r="L9" s="35"/>
      <c r="M9" s="35"/>
      <c r="N9" s="35"/>
      <c r="O9" s="35"/>
      <c r="P9" s="35"/>
    </row>
    <row r="10" spans="1:17" x14ac:dyDescent="0.25">
      <c r="A10" s="40" t="s">
        <v>95</v>
      </c>
      <c r="B10" s="6"/>
      <c r="C10" s="8"/>
      <c r="D10" s="9"/>
      <c r="E10" s="9"/>
      <c r="F10" s="10"/>
      <c r="G10" s="75"/>
      <c r="H10" s="77"/>
      <c r="I10" s="37"/>
      <c r="J10" s="37"/>
      <c r="K10" s="37"/>
      <c r="L10" s="35"/>
      <c r="M10" s="35"/>
      <c r="N10" s="35"/>
      <c r="O10" s="35"/>
      <c r="P10" s="35"/>
    </row>
    <row r="11" spans="1:17" x14ac:dyDescent="0.25">
      <c r="A11" s="40" t="s">
        <v>96</v>
      </c>
      <c r="B11" s="6"/>
      <c r="C11" s="8"/>
      <c r="D11" s="9"/>
      <c r="E11" s="9"/>
      <c r="F11" s="10"/>
      <c r="G11" s="75"/>
      <c r="H11" s="77"/>
      <c r="I11" s="37"/>
      <c r="J11" s="37"/>
      <c r="K11" s="37"/>
      <c r="L11" s="35"/>
      <c r="M11" s="35"/>
      <c r="N11" s="35"/>
      <c r="O11" s="35"/>
      <c r="P11" s="35"/>
    </row>
    <row r="12" spans="1:17" x14ac:dyDescent="0.25">
      <c r="A12" s="32"/>
      <c r="B12" s="32"/>
      <c r="C12" s="37"/>
      <c r="D12" s="37"/>
      <c r="E12" s="37"/>
      <c r="F12" s="37"/>
      <c r="G12" s="37"/>
      <c r="H12" s="37"/>
      <c r="I12" s="37"/>
      <c r="J12" s="37"/>
      <c r="K12" s="37"/>
      <c r="L12" s="37"/>
      <c r="M12" s="35"/>
      <c r="N12" s="35"/>
      <c r="O12" s="35"/>
      <c r="P12" s="35"/>
      <c r="Q12" s="35"/>
    </row>
    <row r="13" spans="1:17" x14ac:dyDescent="0.25">
      <c r="A13" s="82" t="s">
        <v>22</v>
      </c>
      <c r="B13" s="83"/>
      <c r="C13" s="37"/>
      <c r="D13" s="37"/>
      <c r="E13" s="37"/>
      <c r="F13" s="37"/>
      <c r="G13" s="37"/>
      <c r="H13" s="37"/>
      <c r="I13" s="37"/>
      <c r="J13" s="37"/>
      <c r="K13" s="37"/>
      <c r="L13" s="35"/>
      <c r="M13" s="35"/>
      <c r="N13" s="35"/>
      <c r="O13" s="35"/>
      <c r="P13" s="35"/>
    </row>
    <row r="14" spans="1:17" x14ac:dyDescent="0.25">
      <c r="A14" s="42" t="s">
        <v>23</v>
      </c>
      <c r="B14" s="42" t="s">
        <v>24</v>
      </c>
      <c r="C14" s="37"/>
      <c r="D14" s="37"/>
      <c r="E14" s="37"/>
      <c r="F14" s="37"/>
      <c r="G14" s="37"/>
      <c r="H14" s="37"/>
      <c r="I14" s="37"/>
      <c r="J14" s="37"/>
      <c r="K14" s="37"/>
      <c r="L14" s="35"/>
      <c r="M14" s="35"/>
      <c r="N14" s="35"/>
      <c r="O14" s="35"/>
      <c r="P14" s="35"/>
    </row>
    <row r="15" spans="1:17" x14ac:dyDescent="0.25">
      <c r="A15" s="43" t="s">
        <v>25</v>
      </c>
      <c r="B15" s="14" t="s">
        <v>26</v>
      </c>
      <c r="C15" s="37"/>
      <c r="D15" s="37"/>
      <c r="E15" s="37"/>
      <c r="F15" s="37"/>
      <c r="G15" s="37"/>
      <c r="H15" s="37"/>
      <c r="I15" s="37"/>
      <c r="J15" s="37"/>
      <c r="K15" s="37"/>
      <c r="L15" s="35"/>
      <c r="M15" s="35"/>
      <c r="N15" s="35"/>
      <c r="O15" s="35"/>
      <c r="P15" s="35"/>
    </row>
    <row r="16" spans="1:17" ht="193.5" customHeight="1" x14ac:dyDescent="0.25">
      <c r="A16" s="43" t="s">
        <v>27</v>
      </c>
      <c r="B16" s="14" t="s">
        <v>65</v>
      </c>
      <c r="C16" s="119" t="s">
        <v>155</v>
      </c>
      <c r="D16" s="120"/>
      <c r="E16" s="120"/>
      <c r="F16" s="120"/>
      <c r="G16" s="120"/>
      <c r="H16" s="120"/>
      <c r="I16" s="37"/>
      <c r="J16" s="37"/>
      <c r="K16" s="37"/>
      <c r="L16" s="35"/>
      <c r="M16" s="35"/>
      <c r="N16" s="35"/>
      <c r="O16" s="35"/>
      <c r="P16" s="35"/>
    </row>
    <row r="17" spans="1:17" x14ac:dyDescent="0.25">
      <c r="A17" s="43" t="s">
        <v>28</v>
      </c>
      <c r="B17" s="14" t="s">
        <v>150</v>
      </c>
      <c r="C17" s="37"/>
      <c r="D17" s="37"/>
      <c r="E17" s="37"/>
      <c r="F17" s="37"/>
      <c r="G17" s="37"/>
      <c r="H17" s="37"/>
      <c r="I17" s="37"/>
      <c r="J17" s="37"/>
      <c r="K17" s="37"/>
      <c r="L17" s="35"/>
      <c r="M17" s="35"/>
      <c r="N17" s="35"/>
      <c r="O17" s="35"/>
      <c r="P17" s="35"/>
    </row>
    <row r="18" spans="1:17" x14ac:dyDescent="0.25">
      <c r="A18" s="42" t="s">
        <v>9</v>
      </c>
      <c r="B18" s="42" t="s">
        <v>150</v>
      </c>
      <c r="C18" s="37"/>
      <c r="D18" s="37"/>
      <c r="E18" s="37"/>
      <c r="F18" s="37"/>
      <c r="G18" s="37"/>
      <c r="H18" s="37"/>
      <c r="I18" s="37"/>
      <c r="J18" s="37"/>
      <c r="K18" s="37"/>
      <c r="L18" s="35"/>
      <c r="M18" s="35"/>
      <c r="N18" s="35"/>
      <c r="O18" s="35"/>
      <c r="P18" s="35"/>
    </row>
    <row r="19" spans="1:17" x14ac:dyDescent="0.25">
      <c r="A19" s="32"/>
      <c r="B19" s="32"/>
      <c r="C19" s="37"/>
      <c r="D19" s="37"/>
      <c r="E19" s="37"/>
      <c r="F19" s="37"/>
      <c r="G19" s="37"/>
      <c r="H19" s="37"/>
      <c r="I19" s="37"/>
      <c r="J19" s="37"/>
      <c r="K19" s="37"/>
      <c r="L19" s="37"/>
      <c r="M19" s="35"/>
      <c r="N19" s="35"/>
      <c r="O19" s="35"/>
      <c r="P19" s="35"/>
      <c r="Q19" s="35"/>
    </row>
    <row r="20" spans="1:17" x14ac:dyDescent="0.25">
      <c r="A20" s="84" t="s">
        <v>29</v>
      </c>
      <c r="B20" s="85"/>
      <c r="C20" s="85"/>
      <c r="D20" s="86"/>
      <c r="E20" s="37"/>
      <c r="F20" s="37"/>
      <c r="G20" s="37"/>
      <c r="H20" s="37"/>
      <c r="I20" s="37"/>
      <c r="J20" s="37"/>
      <c r="K20" s="37"/>
      <c r="L20" s="37"/>
      <c r="M20" s="35"/>
      <c r="N20" s="35"/>
      <c r="O20" s="35"/>
      <c r="P20" s="35"/>
      <c r="Q20" s="35"/>
    </row>
    <row r="21" spans="1:17" x14ac:dyDescent="0.25">
      <c r="A21" s="87" t="s">
        <v>30</v>
      </c>
      <c r="B21" s="88"/>
      <c r="C21" s="42" t="s">
        <v>31</v>
      </c>
      <c r="D21" s="45" t="s">
        <v>32</v>
      </c>
      <c r="E21" s="37"/>
      <c r="F21" s="37"/>
      <c r="G21" s="37"/>
      <c r="H21" s="37"/>
      <c r="I21" s="37"/>
      <c r="J21" s="37"/>
      <c r="K21" s="37"/>
      <c r="L21" s="37"/>
      <c r="M21" s="35"/>
      <c r="N21" s="35"/>
      <c r="O21" s="35"/>
      <c r="P21" s="35"/>
      <c r="Q21" s="35"/>
    </row>
    <row r="22" spans="1:17" ht="27" x14ac:dyDescent="0.25">
      <c r="A22" s="46" t="s">
        <v>33</v>
      </c>
      <c r="B22" s="47" t="s">
        <v>79</v>
      </c>
      <c r="C22" s="48">
        <v>45</v>
      </c>
      <c r="D22" s="48" t="str">
        <f>IF(B18="HABILITADO",MAX(E53:E56),"N/A")</f>
        <v>N/A</v>
      </c>
      <c r="E22" s="37"/>
      <c r="F22" s="37"/>
      <c r="G22" s="37"/>
      <c r="H22" s="37"/>
      <c r="I22" s="37"/>
      <c r="J22" s="37"/>
      <c r="K22" s="37"/>
      <c r="L22" s="37"/>
      <c r="M22" s="35"/>
      <c r="N22" s="35"/>
      <c r="O22" s="35"/>
      <c r="P22" s="35"/>
      <c r="Q22" s="35"/>
    </row>
    <row r="23" spans="1:17" x14ac:dyDescent="0.25">
      <c r="A23" s="46" t="s">
        <v>34</v>
      </c>
      <c r="B23" s="47" t="s">
        <v>80</v>
      </c>
      <c r="C23" s="48">
        <v>35</v>
      </c>
      <c r="D23" s="48" t="str">
        <f>IF(B18="HABILITADO",MAX(E59:E62),"N/A")</f>
        <v>N/A</v>
      </c>
      <c r="E23" s="37"/>
      <c r="F23" s="37"/>
      <c r="G23" s="37"/>
      <c r="H23" s="37"/>
      <c r="I23" s="37"/>
      <c r="J23" s="37"/>
      <c r="K23" s="37"/>
      <c r="L23" s="37"/>
      <c r="M23" s="35"/>
      <c r="N23" s="35"/>
      <c r="O23" s="35"/>
      <c r="P23" s="35"/>
      <c r="Q23" s="35"/>
    </row>
    <row r="24" spans="1:17" x14ac:dyDescent="0.25">
      <c r="A24" s="46" t="s">
        <v>35</v>
      </c>
      <c r="B24" s="47" t="s">
        <v>81</v>
      </c>
      <c r="C24" s="48">
        <v>10</v>
      </c>
      <c r="D24" s="48" t="str">
        <f>IF(B18="HABILITADO",E67,"N/A")</f>
        <v>N/A</v>
      </c>
      <c r="E24" s="37"/>
      <c r="F24" s="37"/>
      <c r="G24" s="37"/>
      <c r="H24" s="37"/>
      <c r="I24" s="37"/>
      <c r="J24" s="37"/>
      <c r="K24" s="37"/>
      <c r="L24" s="37"/>
      <c r="M24" s="35"/>
      <c r="N24" s="35"/>
      <c r="O24" s="35"/>
      <c r="P24" s="35"/>
      <c r="Q24" s="35"/>
    </row>
    <row r="25" spans="1:17" ht="27" x14ac:dyDescent="0.25">
      <c r="A25" s="46" t="s">
        <v>36</v>
      </c>
      <c r="B25" s="47" t="s">
        <v>82</v>
      </c>
      <c r="C25" s="48">
        <v>10</v>
      </c>
      <c r="D25" s="48" t="str">
        <f>+IF(B18="HABILITADO",E71,"N/A")</f>
        <v>N/A</v>
      </c>
      <c r="E25" s="37"/>
      <c r="F25" s="37"/>
      <c r="G25" s="37"/>
      <c r="H25" s="37"/>
      <c r="I25" s="37"/>
      <c r="J25" s="37"/>
      <c r="K25" s="37"/>
      <c r="L25" s="37"/>
      <c r="M25" s="35"/>
      <c r="N25" s="35"/>
      <c r="O25" s="35"/>
      <c r="P25" s="35"/>
      <c r="Q25" s="35"/>
    </row>
    <row r="26" spans="1:17" x14ac:dyDescent="0.25">
      <c r="A26" s="84" t="s">
        <v>37</v>
      </c>
      <c r="B26" s="86"/>
      <c r="C26" s="49">
        <f>SUM(C22:C25)</f>
        <v>100</v>
      </c>
      <c r="D26" s="49">
        <f>SUM(D22:D25)</f>
        <v>0</v>
      </c>
      <c r="E26" s="37"/>
      <c r="F26" s="37"/>
      <c r="G26" s="37"/>
      <c r="H26" s="37"/>
      <c r="I26" s="37"/>
      <c r="J26" s="37"/>
      <c r="K26" s="37"/>
      <c r="L26" s="37"/>
      <c r="M26" s="35"/>
      <c r="N26" s="35"/>
      <c r="O26" s="35"/>
      <c r="P26" s="35"/>
      <c r="Q26" s="35"/>
    </row>
    <row r="27" spans="1:17" x14ac:dyDescent="0.25">
      <c r="A27" s="32"/>
      <c r="B27" s="32"/>
      <c r="C27" s="37"/>
      <c r="D27" s="37"/>
      <c r="E27" s="37"/>
      <c r="F27" s="37"/>
      <c r="G27" s="37"/>
      <c r="H27" s="37"/>
      <c r="I27" s="37"/>
      <c r="J27" s="37"/>
      <c r="K27" s="37"/>
      <c r="L27" s="37"/>
      <c r="M27" s="35"/>
      <c r="N27" s="35"/>
      <c r="O27" s="35"/>
      <c r="P27" s="35"/>
      <c r="Q27" s="35"/>
    </row>
    <row r="28" spans="1:17" x14ac:dyDescent="0.25">
      <c r="A28" s="37"/>
      <c r="B28" s="50"/>
      <c r="C28" s="50"/>
      <c r="D28" s="50"/>
      <c r="E28" s="50"/>
      <c r="F28" s="50"/>
      <c r="G28" s="50"/>
      <c r="H28" s="50"/>
      <c r="I28" s="50"/>
      <c r="J28" s="50"/>
      <c r="K28" s="50"/>
      <c r="L28" s="50"/>
      <c r="M28" s="50"/>
      <c r="N28" s="51"/>
      <c r="O28" s="51"/>
      <c r="P28" s="51"/>
      <c r="Q28" s="51"/>
    </row>
    <row r="29" spans="1:17" x14ac:dyDescent="0.25">
      <c r="A29" s="37"/>
      <c r="B29" s="50"/>
      <c r="C29" s="89" t="s">
        <v>38</v>
      </c>
      <c r="D29" s="89"/>
      <c r="E29" s="89"/>
      <c r="F29" s="89"/>
      <c r="G29" s="89"/>
      <c r="H29" s="50"/>
      <c r="I29" s="50"/>
      <c r="J29" s="50"/>
      <c r="K29" s="50"/>
      <c r="L29" s="50"/>
      <c r="M29" s="50"/>
      <c r="N29" s="51"/>
      <c r="O29" s="51"/>
      <c r="P29" s="51"/>
      <c r="Q29" s="51"/>
    </row>
    <row r="30" spans="1:17" x14ac:dyDescent="0.25">
      <c r="A30" s="89" t="s">
        <v>71</v>
      </c>
      <c r="B30" s="89"/>
      <c r="C30" s="52" t="s">
        <v>39</v>
      </c>
      <c r="D30" s="52" t="s">
        <v>40</v>
      </c>
      <c r="E30" s="52" t="s">
        <v>41</v>
      </c>
      <c r="F30" s="52" t="s">
        <v>42</v>
      </c>
      <c r="G30" s="52" t="s">
        <v>43</v>
      </c>
      <c r="H30" s="53" t="s">
        <v>19</v>
      </c>
    </row>
    <row r="31" spans="1:17" x14ac:dyDescent="0.25">
      <c r="A31" s="46" t="s">
        <v>44</v>
      </c>
      <c r="B31" s="41" t="s">
        <v>45</v>
      </c>
      <c r="C31" s="3"/>
      <c r="D31" s="3"/>
      <c r="E31" s="3"/>
      <c r="F31" s="3"/>
      <c r="G31" s="3"/>
      <c r="H31" s="4"/>
    </row>
    <row r="32" spans="1:17" ht="100.5" customHeight="1" x14ac:dyDescent="0.25">
      <c r="A32" s="46" t="s">
        <v>46</v>
      </c>
      <c r="B32" s="41" t="s">
        <v>72</v>
      </c>
      <c r="C32" s="3"/>
      <c r="D32" s="3"/>
      <c r="E32" s="3"/>
      <c r="F32" s="3"/>
      <c r="G32" s="3"/>
      <c r="H32" s="4"/>
    </row>
    <row r="33" spans="1:18" ht="132.75" customHeight="1" x14ac:dyDescent="0.25">
      <c r="A33" s="46" t="s">
        <v>73</v>
      </c>
      <c r="B33" s="41" t="s">
        <v>97</v>
      </c>
      <c r="C33" s="3"/>
      <c r="D33" s="3"/>
      <c r="E33" s="3"/>
      <c r="F33" s="3"/>
      <c r="G33" s="3"/>
      <c r="H33" s="4"/>
    </row>
    <row r="34" spans="1:18" ht="92.25" customHeight="1" x14ac:dyDescent="0.25">
      <c r="A34" s="46" t="s">
        <v>73</v>
      </c>
      <c r="B34" s="41" t="s">
        <v>128</v>
      </c>
      <c r="C34" s="3"/>
      <c r="D34" s="3"/>
      <c r="E34" s="3"/>
      <c r="F34" s="3"/>
      <c r="G34" s="3"/>
      <c r="H34" s="4"/>
    </row>
    <row r="35" spans="1:18" ht="91.5" customHeight="1" x14ac:dyDescent="0.25">
      <c r="A35" s="46" t="s">
        <v>73</v>
      </c>
      <c r="B35" s="41" t="s">
        <v>129</v>
      </c>
      <c r="C35" s="75"/>
      <c r="D35" s="76"/>
      <c r="E35" s="76"/>
      <c r="F35" s="76"/>
      <c r="G35" s="77"/>
      <c r="H35" s="4"/>
    </row>
    <row r="36" spans="1:18" ht="21.75" customHeight="1" x14ac:dyDescent="0.25">
      <c r="A36" s="46" t="s">
        <v>74</v>
      </c>
      <c r="B36" s="41" t="s">
        <v>47</v>
      </c>
      <c r="C36" s="75"/>
      <c r="D36" s="76"/>
      <c r="E36" s="76"/>
      <c r="F36" s="76"/>
      <c r="G36" s="77"/>
      <c r="H36" s="4"/>
    </row>
    <row r="37" spans="1:18" ht="39" customHeight="1" x14ac:dyDescent="0.25">
      <c r="A37" s="46">
        <v>14</v>
      </c>
      <c r="B37" s="41" t="s">
        <v>48</v>
      </c>
      <c r="C37" s="75"/>
      <c r="D37" s="76"/>
      <c r="E37" s="76"/>
      <c r="F37" s="76"/>
      <c r="G37" s="77"/>
      <c r="H37" s="4"/>
    </row>
    <row r="38" spans="1:18" ht="23.25" customHeight="1" x14ac:dyDescent="0.25">
      <c r="A38" s="46">
        <v>15</v>
      </c>
      <c r="B38" s="41" t="s">
        <v>75</v>
      </c>
      <c r="C38" s="75"/>
      <c r="D38" s="76"/>
      <c r="E38" s="76"/>
      <c r="F38" s="76"/>
      <c r="G38" s="77"/>
      <c r="H38" s="4"/>
    </row>
    <row r="39" spans="1:18" s="56" customFormat="1" ht="27.6" customHeight="1" x14ac:dyDescent="0.25">
      <c r="A39" s="78" t="s">
        <v>102</v>
      </c>
      <c r="B39" s="79"/>
      <c r="C39" s="79"/>
      <c r="D39" s="79"/>
      <c r="E39" s="79"/>
      <c r="F39" s="79"/>
      <c r="G39" s="79"/>
      <c r="H39" s="80"/>
      <c r="I39" s="55"/>
      <c r="J39" s="55"/>
      <c r="K39" s="55"/>
      <c r="L39" s="55"/>
      <c r="M39" s="55"/>
      <c r="N39" s="55"/>
      <c r="O39" s="51"/>
      <c r="P39" s="51"/>
      <c r="Q39" s="51"/>
      <c r="R39" s="51"/>
    </row>
    <row r="40" spans="1:18" x14ac:dyDescent="0.25">
      <c r="A40" s="37"/>
      <c r="B40" s="50"/>
      <c r="C40" s="50"/>
      <c r="D40" s="50"/>
      <c r="E40" s="50"/>
      <c r="F40" s="50"/>
      <c r="G40" s="50"/>
      <c r="H40" s="50"/>
      <c r="I40" s="50"/>
      <c r="J40" s="50"/>
      <c r="K40" s="50"/>
      <c r="L40" s="50"/>
      <c r="M40" s="50"/>
      <c r="N40" s="51"/>
      <c r="O40" s="51"/>
      <c r="P40" s="51"/>
      <c r="Q40" s="51"/>
    </row>
    <row r="41" spans="1:18" s="56" customFormat="1" ht="27" customHeight="1" x14ac:dyDescent="0.25">
      <c r="A41" s="91" t="s">
        <v>49</v>
      </c>
      <c r="B41" s="92"/>
      <c r="C41" s="92"/>
      <c r="D41" s="93"/>
      <c r="E41" s="38" t="s">
        <v>50</v>
      </c>
      <c r="F41" s="90" t="s">
        <v>19</v>
      </c>
      <c r="G41" s="90"/>
      <c r="H41" s="90"/>
      <c r="I41" s="55"/>
      <c r="J41" s="55"/>
      <c r="K41" s="55"/>
      <c r="L41" s="55"/>
      <c r="M41" s="55"/>
      <c r="N41" s="55"/>
      <c r="O41" s="51"/>
      <c r="P41" s="51"/>
      <c r="Q41" s="51"/>
      <c r="R41" s="51"/>
    </row>
    <row r="42" spans="1:18" s="56" customFormat="1" ht="42.75" customHeight="1" x14ac:dyDescent="0.25">
      <c r="A42" s="97" t="s">
        <v>98</v>
      </c>
      <c r="B42" s="98"/>
      <c r="C42" s="98"/>
      <c r="D42" s="99"/>
      <c r="E42" s="3"/>
      <c r="F42" s="94"/>
      <c r="G42" s="95"/>
      <c r="H42" s="96"/>
      <c r="I42" s="55"/>
      <c r="J42" s="55"/>
      <c r="K42" s="55"/>
      <c r="L42" s="55"/>
      <c r="M42" s="55"/>
      <c r="N42" s="55"/>
      <c r="O42" s="51"/>
      <c r="P42" s="51"/>
      <c r="Q42" s="51"/>
      <c r="R42" s="51"/>
    </row>
    <row r="43" spans="1:18" s="56" customFormat="1" ht="31.5" customHeight="1" x14ac:dyDescent="0.25">
      <c r="A43" s="97" t="s">
        <v>51</v>
      </c>
      <c r="B43" s="98"/>
      <c r="C43" s="98"/>
      <c r="D43" s="99"/>
      <c r="E43" s="3"/>
      <c r="F43" s="94"/>
      <c r="G43" s="95"/>
      <c r="H43" s="96"/>
      <c r="I43" s="55"/>
      <c r="J43" s="55"/>
      <c r="K43" s="55"/>
      <c r="L43" s="55"/>
      <c r="M43" s="55"/>
      <c r="N43" s="55"/>
      <c r="O43" s="51"/>
      <c r="P43" s="51"/>
      <c r="Q43" s="51"/>
      <c r="R43" s="51"/>
    </row>
    <row r="44" spans="1:18" s="56" customFormat="1" ht="31.5" customHeight="1" x14ac:dyDescent="0.25">
      <c r="A44" s="97" t="s">
        <v>52</v>
      </c>
      <c r="B44" s="98"/>
      <c r="C44" s="98"/>
      <c r="D44" s="99"/>
      <c r="E44" s="3"/>
      <c r="F44" s="94"/>
      <c r="G44" s="95"/>
      <c r="H44" s="96"/>
      <c r="I44" s="55"/>
      <c r="J44" s="55"/>
      <c r="K44" s="55"/>
      <c r="L44" s="55"/>
      <c r="M44" s="55"/>
      <c r="N44" s="55"/>
      <c r="O44" s="51"/>
      <c r="P44" s="51"/>
      <c r="Q44" s="51"/>
      <c r="R44" s="51"/>
    </row>
    <row r="45" spans="1:18" s="56" customFormat="1" ht="31.5" customHeight="1" x14ac:dyDescent="0.25">
      <c r="A45" s="97" t="s">
        <v>99</v>
      </c>
      <c r="B45" s="98"/>
      <c r="C45" s="98"/>
      <c r="D45" s="99"/>
      <c r="E45" s="3"/>
      <c r="F45" s="94"/>
      <c r="G45" s="95"/>
      <c r="H45" s="96"/>
      <c r="I45" s="55"/>
      <c r="J45" s="55"/>
      <c r="K45" s="55"/>
      <c r="L45" s="55"/>
      <c r="M45" s="55"/>
      <c r="N45" s="55"/>
      <c r="O45" s="51"/>
      <c r="P45" s="51"/>
      <c r="Q45" s="51"/>
      <c r="R45" s="51"/>
    </row>
    <row r="46" spans="1:18" s="56" customFormat="1" ht="54.75" customHeight="1" x14ac:dyDescent="0.25">
      <c r="A46" s="78" t="s">
        <v>103</v>
      </c>
      <c r="B46" s="79"/>
      <c r="C46" s="79"/>
      <c r="D46" s="79"/>
      <c r="E46" s="79"/>
      <c r="F46" s="79"/>
      <c r="G46" s="79"/>
      <c r="H46" s="80"/>
      <c r="I46" s="55"/>
      <c r="J46" s="55"/>
      <c r="K46" s="55"/>
      <c r="L46" s="55"/>
      <c r="M46" s="55"/>
      <c r="N46" s="55"/>
      <c r="O46" s="51"/>
      <c r="P46" s="51"/>
      <c r="Q46" s="51"/>
      <c r="R46" s="51"/>
    </row>
    <row r="47" spans="1:18" x14ac:dyDescent="0.25">
      <c r="A47" s="34"/>
      <c r="C47" s="57"/>
      <c r="D47" s="57"/>
      <c r="E47" s="57"/>
      <c r="F47" s="57"/>
    </row>
    <row r="48" spans="1:18" x14ac:dyDescent="0.25">
      <c r="A48" s="89" t="s">
        <v>53</v>
      </c>
      <c r="B48" s="89"/>
      <c r="C48" s="52" t="str">
        <f>+IF(COUNTIF(C31:G37,"=NO CUMPLE")&gt;0,"NO CUMPLE","CUMPLE")</f>
        <v>CUMPLE</v>
      </c>
      <c r="D48" s="34"/>
      <c r="E48" s="34"/>
      <c r="F48" s="34"/>
    </row>
    <row r="49" spans="1:17" x14ac:dyDescent="0.25">
      <c r="A49" s="37"/>
      <c r="B49" s="50"/>
      <c r="C49" s="50"/>
      <c r="D49" s="50"/>
      <c r="E49" s="50"/>
      <c r="F49" s="50"/>
      <c r="G49" s="50"/>
      <c r="H49" s="50"/>
      <c r="I49" s="50"/>
      <c r="J49" s="50"/>
      <c r="K49" s="50"/>
      <c r="L49" s="50"/>
      <c r="M49" s="50"/>
      <c r="N49" s="51"/>
      <c r="O49" s="51"/>
      <c r="P49" s="51"/>
      <c r="Q49" s="51"/>
    </row>
    <row r="50" spans="1:17" x14ac:dyDescent="0.25">
      <c r="A50" s="89" t="s">
        <v>54</v>
      </c>
      <c r="B50" s="89"/>
      <c r="C50" s="89"/>
      <c r="D50" s="89"/>
      <c r="E50" s="89"/>
      <c r="F50" s="89"/>
      <c r="G50" s="89"/>
      <c r="H50" s="89"/>
      <c r="O50" s="57"/>
      <c r="P50" s="57"/>
      <c r="Q50" s="57"/>
    </row>
    <row r="52" spans="1:17" ht="66" customHeight="1" x14ac:dyDescent="0.25">
      <c r="A52" s="106" t="s">
        <v>77</v>
      </c>
      <c r="B52" s="38" t="s">
        <v>57</v>
      </c>
      <c r="C52" s="38" t="s">
        <v>55</v>
      </c>
      <c r="D52" s="38" t="s">
        <v>130</v>
      </c>
      <c r="E52" s="38" t="s">
        <v>58</v>
      </c>
      <c r="F52" s="111" t="s">
        <v>19</v>
      </c>
      <c r="G52" s="111"/>
      <c r="H52" s="111"/>
    </row>
    <row r="53" spans="1:17" x14ac:dyDescent="0.25">
      <c r="A53" s="106"/>
      <c r="B53" s="54" t="s">
        <v>59</v>
      </c>
      <c r="C53" s="58">
        <v>0</v>
      </c>
      <c r="D53" s="12"/>
      <c r="E53" s="59"/>
      <c r="F53" s="113"/>
      <c r="G53" s="114"/>
      <c r="H53" s="115"/>
    </row>
    <row r="54" spans="1:17" x14ac:dyDescent="0.25">
      <c r="A54" s="106"/>
      <c r="B54" s="54" t="s">
        <v>60</v>
      </c>
      <c r="C54" s="58">
        <v>5</v>
      </c>
      <c r="D54" s="12"/>
      <c r="E54" s="59"/>
      <c r="F54" s="113"/>
      <c r="G54" s="114"/>
      <c r="H54" s="115"/>
    </row>
    <row r="55" spans="1:17" x14ac:dyDescent="0.25">
      <c r="A55" s="106"/>
      <c r="B55" s="54" t="s">
        <v>61</v>
      </c>
      <c r="C55" s="58">
        <v>20</v>
      </c>
      <c r="D55" s="12"/>
      <c r="E55" s="59"/>
      <c r="F55" s="113"/>
      <c r="G55" s="114"/>
      <c r="H55" s="115"/>
    </row>
    <row r="56" spans="1:17" x14ac:dyDescent="0.25">
      <c r="A56" s="106"/>
      <c r="B56" s="54" t="s">
        <v>62</v>
      </c>
      <c r="C56" s="58">
        <v>45</v>
      </c>
      <c r="D56" s="12"/>
      <c r="E56" s="59"/>
      <c r="F56" s="116"/>
      <c r="G56" s="117"/>
      <c r="H56" s="118"/>
    </row>
    <row r="58" spans="1:17" s="56" customFormat="1" ht="65.25" customHeight="1" x14ac:dyDescent="0.25">
      <c r="A58" s="106" t="s">
        <v>85</v>
      </c>
      <c r="B58" s="38" t="s">
        <v>86</v>
      </c>
      <c r="C58" s="38" t="s">
        <v>55</v>
      </c>
      <c r="D58" s="38" t="s">
        <v>130</v>
      </c>
      <c r="E58" s="38" t="s">
        <v>58</v>
      </c>
      <c r="F58" s="100" t="s">
        <v>19</v>
      </c>
      <c r="G58" s="101"/>
      <c r="H58" s="102"/>
    </row>
    <row r="59" spans="1:17" s="56" customFormat="1" x14ac:dyDescent="0.25">
      <c r="A59" s="106"/>
      <c r="B59" s="60" t="s">
        <v>89</v>
      </c>
      <c r="C59" s="58">
        <v>0</v>
      </c>
      <c r="D59" s="12"/>
      <c r="E59" s="59"/>
      <c r="F59" s="103"/>
      <c r="G59" s="104"/>
      <c r="H59" s="105"/>
    </row>
    <row r="60" spans="1:17" s="56" customFormat="1" x14ac:dyDescent="0.25">
      <c r="A60" s="106"/>
      <c r="B60" s="60" t="s">
        <v>87</v>
      </c>
      <c r="C60" s="58">
        <v>10</v>
      </c>
      <c r="D60" s="12"/>
      <c r="E60" s="59"/>
      <c r="F60" s="103"/>
      <c r="G60" s="104"/>
      <c r="H60" s="105"/>
    </row>
    <row r="61" spans="1:17" s="56" customFormat="1" x14ac:dyDescent="0.25">
      <c r="A61" s="106"/>
      <c r="B61" s="60" t="s">
        <v>88</v>
      </c>
      <c r="C61" s="58">
        <v>20</v>
      </c>
      <c r="D61" s="12"/>
      <c r="E61" s="59"/>
      <c r="F61" s="103"/>
      <c r="G61" s="104"/>
      <c r="H61" s="105"/>
    </row>
    <row r="62" spans="1:17" s="56" customFormat="1" ht="76.5" customHeight="1" x14ac:dyDescent="0.25">
      <c r="A62" s="106"/>
      <c r="B62" s="60" t="s">
        <v>90</v>
      </c>
      <c r="C62" s="58">
        <v>35</v>
      </c>
      <c r="D62" s="12"/>
      <c r="E62" s="59"/>
      <c r="F62" s="116"/>
      <c r="G62" s="117"/>
      <c r="H62" s="118"/>
    </row>
    <row r="66" spans="1:18" ht="81.75" customHeight="1" x14ac:dyDescent="0.25">
      <c r="A66" s="106" t="s">
        <v>91</v>
      </c>
      <c r="B66" s="38" t="s">
        <v>92</v>
      </c>
      <c r="C66" s="38" t="s">
        <v>93</v>
      </c>
      <c r="D66" s="38" t="s">
        <v>55</v>
      </c>
      <c r="E66" s="38" t="s">
        <v>56</v>
      </c>
      <c r="F66" s="111" t="s">
        <v>19</v>
      </c>
      <c r="G66" s="111"/>
      <c r="H66" s="111"/>
    </row>
    <row r="67" spans="1:18" ht="64.5" customHeight="1" x14ac:dyDescent="0.25">
      <c r="A67" s="106"/>
      <c r="B67" s="61">
        <f>+ROUND('Resumen Grupo'!E3*10%,0)</f>
        <v>225</v>
      </c>
      <c r="C67" s="11"/>
      <c r="D67" s="48">
        <v>10</v>
      </c>
      <c r="E67" s="48">
        <f>IF(C67&gt;=B67,10,0)</f>
        <v>0</v>
      </c>
      <c r="F67" s="112"/>
      <c r="G67" s="112"/>
      <c r="H67" s="112"/>
    </row>
    <row r="69" spans="1:18" x14ac:dyDescent="0.25">
      <c r="A69" s="32"/>
      <c r="B69" s="32"/>
      <c r="C69" s="37"/>
      <c r="D69" s="37"/>
      <c r="E69" s="37"/>
      <c r="F69" s="37"/>
      <c r="G69" s="37"/>
      <c r="H69" s="37"/>
      <c r="I69" s="37"/>
      <c r="J69" s="37"/>
      <c r="K69" s="37"/>
      <c r="L69" s="37"/>
      <c r="M69" s="35"/>
      <c r="N69" s="35"/>
      <c r="O69" s="35"/>
      <c r="P69" s="35"/>
      <c r="Q69" s="35"/>
    </row>
    <row r="70" spans="1:18" ht="62.25" customHeight="1" x14ac:dyDescent="0.25">
      <c r="A70" s="109" t="s">
        <v>64</v>
      </c>
      <c r="B70" s="38" t="s">
        <v>83</v>
      </c>
      <c r="C70" s="38" t="s">
        <v>84</v>
      </c>
      <c r="D70" s="38" t="s">
        <v>55</v>
      </c>
      <c r="E70" s="38" t="s">
        <v>56</v>
      </c>
      <c r="F70" s="111" t="s">
        <v>19</v>
      </c>
      <c r="G70" s="111"/>
      <c r="H70" s="111"/>
      <c r="I70" s="37"/>
      <c r="J70" s="37"/>
      <c r="K70" s="35"/>
      <c r="L70" s="35"/>
      <c r="M70" s="35"/>
      <c r="N70" s="35"/>
      <c r="O70" s="35"/>
    </row>
    <row r="71" spans="1:18" ht="72" customHeight="1" x14ac:dyDescent="0.25">
      <c r="A71" s="110"/>
      <c r="B71" s="61">
        <v>2500</v>
      </c>
      <c r="C71" s="13"/>
      <c r="D71" s="48">
        <v>10</v>
      </c>
      <c r="E71" s="48">
        <f>IF(((C71-B71)/'Resumen Grupo'!E3)*D71&gt;10,10,IF((((C71-B71)/'Resumen Grupo'!E3)*D71)&lt;0,0,((C71-B71)/'Resumen Grupo'!E3)*D71))</f>
        <v>0</v>
      </c>
      <c r="F71" s="112"/>
      <c r="G71" s="112"/>
      <c r="H71" s="112"/>
      <c r="I71" s="44"/>
      <c r="J71" s="37"/>
      <c r="K71" s="35"/>
      <c r="L71" s="35"/>
      <c r="M71" s="35"/>
      <c r="N71" s="35"/>
      <c r="O71" s="35"/>
    </row>
    <row r="72" spans="1:18" s="56" customFormat="1" ht="128.25" customHeight="1" x14ac:dyDescent="0.25">
      <c r="A72" s="78" t="s">
        <v>104</v>
      </c>
      <c r="B72" s="79"/>
      <c r="C72" s="79"/>
      <c r="D72" s="79"/>
      <c r="E72" s="79"/>
      <c r="F72" s="79"/>
      <c r="G72" s="79"/>
      <c r="H72" s="80"/>
      <c r="I72" s="55"/>
      <c r="J72" s="55"/>
      <c r="K72" s="55"/>
      <c r="L72" s="55"/>
      <c r="M72" s="55"/>
      <c r="N72" s="55"/>
      <c r="O72" s="51"/>
      <c r="P72" s="51"/>
      <c r="Q72" s="51"/>
      <c r="R72" s="51"/>
    </row>
  </sheetData>
  <sheetProtection algorithmName="SHA-512" hashValue="yertC1f20dxPmVSsf8p/Y5fOJz1T2UiFDMWqDBgWQY5sA7AmkOtVtcbLudPSHUqvdd6i3iXetT/Ep7HJevU/zA==" saltValue="XrC2pvIlwvyVPcpo8fnTXQ==" spinCount="100000" sheet="1" objects="1" scenarios="1"/>
  <mergeCells count="52">
    <mergeCell ref="G10:H10"/>
    <mergeCell ref="G11:H11"/>
    <mergeCell ref="C16:H16"/>
    <mergeCell ref="G6:H6"/>
    <mergeCell ref="G7:H7"/>
    <mergeCell ref="G8:H8"/>
    <mergeCell ref="A1:I1"/>
    <mergeCell ref="G9:H9"/>
    <mergeCell ref="A70:A71"/>
    <mergeCell ref="F70:H70"/>
    <mergeCell ref="F71:H71"/>
    <mergeCell ref="A52:A56"/>
    <mergeCell ref="F52:H52"/>
    <mergeCell ref="F53:H53"/>
    <mergeCell ref="F54:H54"/>
    <mergeCell ref="F55:H55"/>
    <mergeCell ref="F56:H56"/>
    <mergeCell ref="F61:H61"/>
    <mergeCell ref="F62:H62"/>
    <mergeCell ref="F66:H66"/>
    <mergeCell ref="F67:H67"/>
    <mergeCell ref="A58:A62"/>
    <mergeCell ref="F58:H58"/>
    <mergeCell ref="F59:H59"/>
    <mergeCell ref="F60:H60"/>
    <mergeCell ref="A66:A67"/>
    <mergeCell ref="A45:D45"/>
    <mergeCell ref="F45:H45"/>
    <mergeCell ref="A48:B48"/>
    <mergeCell ref="A46:H46"/>
    <mergeCell ref="A50:H50"/>
    <mergeCell ref="A43:D43"/>
    <mergeCell ref="F43:H43"/>
    <mergeCell ref="A42:D42"/>
    <mergeCell ref="A44:D44"/>
    <mergeCell ref="F44:H44"/>
    <mergeCell ref="C35:G35"/>
    <mergeCell ref="A72:H72"/>
    <mergeCell ref="B3:E3"/>
    <mergeCell ref="A13:B13"/>
    <mergeCell ref="A20:D20"/>
    <mergeCell ref="A21:B21"/>
    <mergeCell ref="A26:B26"/>
    <mergeCell ref="C29:G29"/>
    <mergeCell ref="A30:B30"/>
    <mergeCell ref="C36:G36"/>
    <mergeCell ref="C37:G37"/>
    <mergeCell ref="F41:H41"/>
    <mergeCell ref="C38:G38"/>
    <mergeCell ref="A39:H39"/>
    <mergeCell ref="A41:D41"/>
    <mergeCell ref="F42:H42"/>
  </mergeCells>
  <phoneticPr fontId="6" type="noConversion"/>
  <conditionalFormatting sqref="E39">
    <cfRule type="cellIs" dxfId="11" priority="11" operator="equal">
      <formula>"NO CUMPLE"</formula>
    </cfRule>
  </conditionalFormatting>
  <conditionalFormatting sqref="E46">
    <cfRule type="cellIs" dxfId="10" priority="12" operator="equal">
      <formula>"NO CUMPLE"</formula>
    </cfRule>
  </conditionalFormatting>
  <conditionalFormatting sqref="E53:E56">
    <cfRule type="cellIs" dxfId="9" priority="1" operator="equal">
      <formula>"ERROR"</formula>
    </cfRule>
  </conditionalFormatting>
  <conditionalFormatting sqref="E59:E62">
    <cfRule type="cellIs" dxfId="8"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5">
        <x14:dataValidation type="list" showInputMessage="1" showErrorMessage="1" errorTitle="No permitido" error="Seleccione" xr:uid="{2FBF8B55-C8B4-4D0A-90F2-E4CC63C40802}">
          <x14:formula1>
            <xm:f>Variables!$A$2:$A$3</xm:f>
          </x14:formula1>
          <xm:sqref>E46 E39</xm:sqref>
        </x14:dataValidation>
        <x14:dataValidation type="list" allowBlank="1" showInputMessage="1" showErrorMessage="1" xr:uid="{5E276FC4-76C0-40AC-9552-A4EDF654F336}">
          <x14:formula1>
            <xm:f>Variables!$A$2:$A$3</xm:f>
          </x14:formula1>
          <xm:sqref>C37:G38 E42:E45 C31:G35</xm:sqref>
        </x14:dataValidation>
        <x14:dataValidation type="list" allowBlank="1" showInputMessage="1" showErrorMessage="1" xr:uid="{85F6181E-E5E8-4274-B8A9-5912C3F15748}">
          <x14:formula1>
            <xm:f>Variables!$B$2:$B$3</xm:f>
          </x14:formula1>
          <xm:sqref>D59:D62 D53:D56</xm:sqref>
        </x14:dataValidation>
        <x14:dataValidation type="list" allowBlank="1" showInputMessage="1" showErrorMessage="1" xr:uid="{482E7CCF-8B7C-485C-9A32-B7F10DE3C9B7}">
          <x14:formula1>
            <xm:f>Variables!$C$2:$C$3</xm:f>
          </x14:formula1>
          <xm:sqref>F7:F11</xm:sqref>
        </x14:dataValidation>
        <x14:dataValidation type="list" allowBlank="1" showInputMessage="1" showErrorMessage="1" xr:uid="{3E6F0B4D-8AA5-4D1B-9C76-4E1D2586B5FC}">
          <x14:formula1>
            <xm:f>Variables!$A$2:$A$4</xm:f>
          </x14:formula1>
          <xm:sqref>B15:B17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BF2B-6004-47C5-B54C-5CA3734ED7E4}">
  <dimension ref="A1:R72"/>
  <sheetViews>
    <sheetView showGridLines="0" topLeftCell="A71" zoomScale="85" zoomScaleNormal="85" zoomScaleSheetLayoutView="70" zoomScalePageLayoutView="85" workbookViewId="0">
      <selection sqref="A1:I1"/>
    </sheetView>
  </sheetViews>
  <sheetFormatPr baseColWidth="10" defaultColWidth="17.140625" defaultRowHeight="13.5" x14ac:dyDescent="0.25"/>
  <cols>
    <col min="1" max="1" width="21.42578125" style="31" customWidth="1"/>
    <col min="2" max="2" width="33.140625" style="31" customWidth="1"/>
    <col min="3" max="3" width="21.7109375" style="31" customWidth="1"/>
    <col min="4" max="4" width="23.42578125" style="31" customWidth="1"/>
    <col min="5" max="5" width="17.140625" style="31"/>
    <col min="6" max="7" width="17" style="31" customWidth="1"/>
    <col min="8" max="8" width="38.5703125" style="31" customWidth="1"/>
    <col min="9" max="9" width="29.5703125" style="31" customWidth="1"/>
    <col min="10" max="16384" width="17.140625" style="31"/>
  </cols>
  <sheetData>
    <row r="1" spans="1:17" ht="31.5" customHeight="1" x14ac:dyDescent="0.25">
      <c r="A1" s="107" t="s">
        <v>136</v>
      </c>
      <c r="B1" s="108"/>
      <c r="C1" s="108"/>
      <c r="D1" s="108"/>
      <c r="E1" s="108"/>
      <c r="F1" s="108"/>
      <c r="G1" s="108"/>
      <c r="H1" s="108"/>
      <c r="I1" s="108"/>
      <c r="O1" s="32"/>
      <c r="P1" s="32"/>
      <c r="Q1" s="32"/>
    </row>
    <row r="2" spans="1:17" ht="15" customHeight="1" x14ac:dyDescent="0.25">
      <c r="O2" s="32"/>
      <c r="P2" s="32"/>
      <c r="Q2" s="32"/>
    </row>
    <row r="3" spans="1:17" x14ac:dyDescent="0.25">
      <c r="A3" s="33" t="s">
        <v>13</v>
      </c>
      <c r="B3" s="81" t="s">
        <v>107</v>
      </c>
      <c r="C3" s="81"/>
      <c r="D3" s="81"/>
      <c r="E3" s="81"/>
      <c r="F3" s="34"/>
      <c r="G3" s="34"/>
      <c r="H3" s="34"/>
      <c r="I3" s="34"/>
      <c r="J3" s="34"/>
      <c r="K3" s="34"/>
      <c r="L3" s="34"/>
      <c r="M3" s="34"/>
      <c r="N3" s="34"/>
      <c r="O3" s="35"/>
      <c r="P3" s="35"/>
      <c r="Q3" s="35"/>
    </row>
    <row r="4" spans="1:17" ht="6.75" customHeight="1" x14ac:dyDescent="0.25">
      <c r="A4" s="35"/>
      <c r="B4" s="36"/>
      <c r="C4" s="36"/>
      <c r="D4" s="36"/>
      <c r="E4" s="36"/>
      <c r="F4" s="34"/>
      <c r="G4" s="34"/>
      <c r="H4" s="34"/>
      <c r="I4" s="34"/>
      <c r="J4" s="34"/>
      <c r="K4" s="34"/>
      <c r="L4" s="34"/>
      <c r="M4" s="34"/>
      <c r="N4" s="34"/>
      <c r="O4" s="35"/>
      <c r="P4" s="35"/>
      <c r="Q4" s="35"/>
    </row>
    <row r="5" spans="1:17" x14ac:dyDescent="0.25">
      <c r="A5" s="32"/>
      <c r="B5" s="32"/>
      <c r="C5" s="37"/>
      <c r="D5" s="37"/>
      <c r="E5" s="37"/>
      <c r="F5" s="37"/>
      <c r="G5" s="37"/>
      <c r="H5" s="37"/>
      <c r="I5" s="37"/>
      <c r="J5" s="37"/>
      <c r="K5" s="37"/>
      <c r="L5" s="37"/>
      <c r="M5" s="35"/>
      <c r="N5" s="35"/>
      <c r="O5" s="35"/>
      <c r="P5" s="35"/>
      <c r="Q5" s="35"/>
    </row>
    <row r="6" spans="1:17" s="35" customFormat="1" ht="84" customHeight="1" x14ac:dyDescent="0.25">
      <c r="A6" s="38" t="s">
        <v>14</v>
      </c>
      <c r="B6" s="38" t="s">
        <v>15</v>
      </c>
      <c r="C6" s="38" t="s">
        <v>16</v>
      </c>
      <c r="D6" s="38" t="s">
        <v>17</v>
      </c>
      <c r="E6" s="38" t="s">
        <v>18</v>
      </c>
      <c r="F6" s="39" t="s">
        <v>131</v>
      </c>
      <c r="G6" s="111" t="s">
        <v>19</v>
      </c>
      <c r="H6" s="111"/>
    </row>
    <row r="7" spans="1:17" ht="63.75" customHeight="1" x14ac:dyDescent="0.25">
      <c r="A7" s="40" t="s">
        <v>20</v>
      </c>
      <c r="B7" s="2" t="s">
        <v>107</v>
      </c>
      <c r="C7" s="4">
        <v>96001148</v>
      </c>
      <c r="D7" s="4" t="s">
        <v>118</v>
      </c>
      <c r="E7" s="5">
        <v>1</v>
      </c>
      <c r="F7" s="10" t="s">
        <v>101</v>
      </c>
      <c r="G7" s="112" t="s">
        <v>117</v>
      </c>
      <c r="H7" s="112"/>
      <c r="I7" s="37"/>
      <c r="J7" s="37"/>
      <c r="K7" s="37"/>
      <c r="L7" s="35"/>
      <c r="M7" s="35"/>
      <c r="N7" s="35"/>
      <c r="O7" s="35"/>
      <c r="P7" s="35"/>
    </row>
    <row r="8" spans="1:17" x14ac:dyDescent="0.25">
      <c r="A8" s="40" t="s">
        <v>69</v>
      </c>
      <c r="B8" s="6"/>
      <c r="C8" s="7"/>
      <c r="D8" s="7"/>
      <c r="E8" s="7"/>
      <c r="F8" s="10"/>
      <c r="G8" s="75"/>
      <c r="H8" s="77"/>
      <c r="I8" s="37"/>
      <c r="J8" s="37"/>
      <c r="K8" s="37"/>
      <c r="L8" s="35"/>
      <c r="M8" s="35"/>
      <c r="N8" s="35"/>
      <c r="O8" s="35"/>
      <c r="P8" s="35"/>
    </row>
    <row r="9" spans="1:17" x14ac:dyDescent="0.25">
      <c r="A9" s="40" t="s">
        <v>70</v>
      </c>
      <c r="B9" s="6"/>
      <c r="C9" s="7"/>
      <c r="D9" s="7"/>
      <c r="E9" s="7"/>
      <c r="F9" s="10"/>
      <c r="G9" s="75"/>
      <c r="H9" s="77"/>
      <c r="I9" s="37"/>
      <c r="J9" s="37"/>
      <c r="K9" s="37"/>
      <c r="L9" s="35"/>
      <c r="M9" s="35"/>
      <c r="N9" s="35"/>
      <c r="O9" s="35"/>
      <c r="P9" s="35"/>
    </row>
    <row r="10" spans="1:17" x14ac:dyDescent="0.25">
      <c r="A10" s="40" t="s">
        <v>95</v>
      </c>
      <c r="B10" s="6"/>
      <c r="C10" s="8"/>
      <c r="D10" s="9"/>
      <c r="E10" s="9"/>
      <c r="F10" s="10"/>
      <c r="G10" s="75"/>
      <c r="H10" s="77"/>
      <c r="I10" s="37"/>
      <c r="J10" s="37"/>
      <c r="K10" s="37"/>
      <c r="L10" s="35"/>
      <c r="M10" s="35"/>
      <c r="N10" s="35"/>
      <c r="O10" s="35"/>
      <c r="P10" s="35"/>
    </row>
    <row r="11" spans="1:17" x14ac:dyDescent="0.25">
      <c r="A11" s="40" t="s">
        <v>96</v>
      </c>
      <c r="B11" s="6"/>
      <c r="C11" s="8"/>
      <c r="D11" s="9"/>
      <c r="E11" s="9"/>
      <c r="F11" s="10"/>
      <c r="G11" s="75"/>
      <c r="H11" s="77"/>
      <c r="I11" s="37"/>
      <c r="J11" s="37"/>
      <c r="K11" s="37"/>
      <c r="L11" s="35"/>
      <c r="M11" s="35"/>
      <c r="N11" s="35"/>
      <c r="O11" s="35"/>
      <c r="P11" s="35"/>
    </row>
    <row r="12" spans="1:17" x14ac:dyDescent="0.25">
      <c r="A12" s="32"/>
      <c r="B12" s="32"/>
      <c r="C12" s="37"/>
      <c r="D12" s="37"/>
      <c r="E12" s="37"/>
      <c r="F12" s="37"/>
      <c r="G12" s="37"/>
      <c r="H12" s="37"/>
      <c r="I12" s="37"/>
      <c r="J12" s="37"/>
      <c r="K12" s="37"/>
      <c r="L12" s="37"/>
      <c r="M12" s="35"/>
      <c r="N12" s="35"/>
      <c r="O12" s="35"/>
      <c r="P12" s="35"/>
      <c r="Q12" s="35"/>
    </row>
    <row r="13" spans="1:17" x14ac:dyDescent="0.25">
      <c r="A13" s="82" t="s">
        <v>22</v>
      </c>
      <c r="B13" s="83"/>
      <c r="C13" s="37"/>
      <c r="D13" s="37"/>
      <c r="E13" s="37"/>
      <c r="F13" s="37"/>
      <c r="G13" s="37"/>
      <c r="H13" s="37"/>
      <c r="I13" s="37"/>
      <c r="J13" s="37"/>
      <c r="K13" s="37"/>
      <c r="L13" s="35"/>
      <c r="M13" s="35"/>
      <c r="N13" s="35"/>
      <c r="O13" s="35"/>
      <c r="P13" s="35"/>
    </row>
    <row r="14" spans="1:17" x14ac:dyDescent="0.25">
      <c r="A14" s="42" t="s">
        <v>23</v>
      </c>
      <c r="B14" s="42" t="s">
        <v>24</v>
      </c>
      <c r="C14" s="37"/>
      <c r="D14" s="37"/>
      <c r="E14" s="37"/>
      <c r="F14" s="37"/>
      <c r="G14" s="37"/>
      <c r="H14" s="37"/>
      <c r="I14" s="37"/>
      <c r="J14" s="37"/>
      <c r="K14" s="37"/>
      <c r="L14" s="35"/>
      <c r="M14" s="35"/>
      <c r="N14" s="35"/>
      <c r="O14" s="35"/>
      <c r="P14" s="35"/>
    </row>
    <row r="15" spans="1:17" x14ac:dyDescent="0.25">
      <c r="A15" s="43" t="s">
        <v>25</v>
      </c>
      <c r="B15" s="14" t="s">
        <v>26</v>
      </c>
      <c r="C15" s="37"/>
      <c r="D15" s="37"/>
      <c r="E15" s="37"/>
      <c r="F15" s="37"/>
      <c r="G15" s="37"/>
      <c r="H15" s="37"/>
      <c r="I15" s="37"/>
      <c r="J15" s="37"/>
      <c r="K15" s="37"/>
      <c r="L15" s="35"/>
      <c r="M15" s="35"/>
      <c r="N15" s="35"/>
      <c r="O15" s="35"/>
      <c r="P15" s="35"/>
    </row>
    <row r="16" spans="1:17" x14ac:dyDescent="0.25">
      <c r="A16" s="43" t="s">
        <v>27</v>
      </c>
      <c r="B16" s="14" t="s">
        <v>26</v>
      </c>
      <c r="C16" s="37"/>
      <c r="D16" s="37"/>
      <c r="E16" s="37"/>
      <c r="F16" s="37"/>
      <c r="G16" s="37"/>
      <c r="H16" s="37"/>
      <c r="I16" s="37"/>
      <c r="J16" s="37"/>
      <c r="K16" s="37"/>
      <c r="L16" s="35"/>
      <c r="M16" s="35"/>
      <c r="N16" s="35"/>
      <c r="O16" s="35"/>
      <c r="P16" s="35"/>
    </row>
    <row r="17" spans="1:17" x14ac:dyDescent="0.25">
      <c r="A17" s="43" t="s">
        <v>28</v>
      </c>
      <c r="B17" s="14" t="s">
        <v>26</v>
      </c>
      <c r="C17" s="37"/>
      <c r="D17" s="37"/>
      <c r="E17" s="37"/>
      <c r="F17" s="37"/>
      <c r="G17" s="37"/>
      <c r="H17" s="37"/>
      <c r="I17" s="37"/>
      <c r="J17" s="37"/>
      <c r="K17" s="37"/>
      <c r="L17" s="35"/>
      <c r="M17" s="35"/>
      <c r="N17" s="35"/>
      <c r="O17" s="35"/>
      <c r="P17" s="35"/>
    </row>
    <row r="18" spans="1:17" x14ac:dyDescent="0.25">
      <c r="A18" s="42" t="s">
        <v>9</v>
      </c>
      <c r="B18" s="42" t="str">
        <f>IF(AND(B15="CUMPLE","CUMPLE",B16="CUMPLE",B17="CUMPLE"),"HABILITADO","NO HABILITADO")</f>
        <v>HABILITADO</v>
      </c>
      <c r="C18" s="37"/>
      <c r="D18" s="37"/>
      <c r="E18" s="37"/>
      <c r="F18" s="37"/>
      <c r="G18" s="37"/>
      <c r="H18" s="37"/>
      <c r="I18" s="37"/>
      <c r="J18" s="37"/>
      <c r="K18" s="37"/>
      <c r="L18" s="35"/>
      <c r="M18" s="35"/>
      <c r="N18" s="35"/>
      <c r="O18" s="35"/>
      <c r="P18" s="35"/>
    </row>
    <row r="19" spans="1:17" x14ac:dyDescent="0.25">
      <c r="A19" s="32"/>
      <c r="B19" s="32"/>
      <c r="C19" s="37"/>
      <c r="D19" s="37"/>
      <c r="E19" s="37"/>
      <c r="F19" s="37"/>
      <c r="G19" s="37"/>
      <c r="H19" s="37"/>
      <c r="I19" s="37"/>
      <c r="J19" s="37"/>
      <c r="K19" s="37"/>
      <c r="L19" s="37"/>
      <c r="M19" s="35"/>
      <c r="N19" s="35"/>
      <c r="O19" s="35"/>
      <c r="P19" s="35"/>
      <c r="Q19" s="35"/>
    </row>
    <row r="20" spans="1:17" x14ac:dyDescent="0.25">
      <c r="A20" s="84" t="s">
        <v>29</v>
      </c>
      <c r="B20" s="85"/>
      <c r="C20" s="85"/>
      <c r="D20" s="86"/>
      <c r="E20" s="37"/>
      <c r="F20" s="37"/>
      <c r="G20" s="37"/>
      <c r="H20" s="37"/>
      <c r="I20" s="37"/>
      <c r="J20" s="37"/>
      <c r="K20" s="37"/>
      <c r="L20" s="37"/>
      <c r="M20" s="35"/>
      <c r="N20" s="35"/>
      <c r="O20" s="35"/>
      <c r="P20" s="35"/>
      <c r="Q20" s="35"/>
    </row>
    <row r="21" spans="1:17" x14ac:dyDescent="0.25">
      <c r="A21" s="87" t="s">
        <v>30</v>
      </c>
      <c r="B21" s="88"/>
      <c r="C21" s="42" t="s">
        <v>31</v>
      </c>
      <c r="D21" s="45" t="s">
        <v>32</v>
      </c>
      <c r="E21" s="37"/>
      <c r="F21" s="37"/>
      <c r="G21" s="37"/>
      <c r="H21" s="37"/>
      <c r="I21" s="37"/>
      <c r="J21" s="37"/>
      <c r="K21" s="37"/>
      <c r="L21" s="37"/>
      <c r="M21" s="35"/>
      <c r="N21" s="35"/>
      <c r="O21" s="35"/>
      <c r="P21" s="35"/>
      <c r="Q21" s="35"/>
    </row>
    <row r="22" spans="1:17" ht="27" x14ac:dyDescent="0.25">
      <c r="A22" s="46" t="s">
        <v>33</v>
      </c>
      <c r="B22" s="47" t="s">
        <v>79</v>
      </c>
      <c r="C22" s="48">
        <v>45</v>
      </c>
      <c r="D22" s="48">
        <f>IF(B18="HABILITADO",MAX(E53:E56),"N/A")</f>
        <v>45</v>
      </c>
      <c r="E22" s="37"/>
      <c r="F22" s="37"/>
      <c r="G22" s="37"/>
      <c r="H22" s="37"/>
      <c r="I22" s="37"/>
      <c r="J22" s="37"/>
      <c r="K22" s="37"/>
      <c r="L22" s="37"/>
      <c r="M22" s="35"/>
      <c r="N22" s="35"/>
      <c r="O22" s="35"/>
      <c r="P22" s="35"/>
      <c r="Q22" s="35"/>
    </row>
    <row r="23" spans="1:17" x14ac:dyDescent="0.25">
      <c r="A23" s="46" t="s">
        <v>34</v>
      </c>
      <c r="B23" s="47" t="s">
        <v>80</v>
      </c>
      <c r="C23" s="48">
        <v>35</v>
      </c>
      <c r="D23" s="48">
        <f>IF(B18="HABILITADO",MAX(E59:E62),"N/A")</f>
        <v>35</v>
      </c>
      <c r="E23" s="37"/>
      <c r="F23" s="37"/>
      <c r="G23" s="37"/>
      <c r="H23" s="37"/>
      <c r="I23" s="37"/>
      <c r="J23" s="37"/>
      <c r="K23" s="37"/>
      <c r="L23" s="37"/>
      <c r="M23" s="35"/>
      <c r="N23" s="35"/>
      <c r="O23" s="35"/>
      <c r="P23" s="35"/>
      <c r="Q23" s="35"/>
    </row>
    <row r="24" spans="1:17" x14ac:dyDescent="0.25">
      <c r="A24" s="46" t="s">
        <v>35</v>
      </c>
      <c r="B24" s="47" t="s">
        <v>81</v>
      </c>
      <c r="C24" s="48">
        <v>10</v>
      </c>
      <c r="D24" s="48">
        <f>IF(B18="HABILITADO",E67,"N/A")</f>
        <v>10</v>
      </c>
      <c r="E24" s="37"/>
      <c r="F24" s="37"/>
      <c r="G24" s="37"/>
      <c r="H24" s="37"/>
      <c r="I24" s="37"/>
      <c r="J24" s="37"/>
      <c r="K24" s="37"/>
      <c r="L24" s="37"/>
      <c r="M24" s="35"/>
      <c r="N24" s="35"/>
      <c r="O24" s="35"/>
      <c r="P24" s="35"/>
      <c r="Q24" s="35"/>
    </row>
    <row r="25" spans="1:17" ht="27" x14ac:dyDescent="0.25">
      <c r="A25" s="46" t="s">
        <v>36</v>
      </c>
      <c r="B25" s="47" t="s">
        <v>82</v>
      </c>
      <c r="C25" s="48">
        <v>10</v>
      </c>
      <c r="D25" s="48">
        <f>+IF(B18="HABILITADO",E71,"N/A")</f>
        <v>0</v>
      </c>
      <c r="E25" s="37"/>
      <c r="F25" s="37"/>
      <c r="G25" s="37"/>
      <c r="H25" s="37"/>
      <c r="I25" s="37"/>
      <c r="J25" s="37"/>
      <c r="K25" s="37"/>
      <c r="L25" s="37"/>
      <c r="M25" s="35"/>
      <c r="N25" s="35"/>
      <c r="O25" s="35"/>
      <c r="P25" s="35"/>
      <c r="Q25" s="35"/>
    </row>
    <row r="26" spans="1:17" x14ac:dyDescent="0.25">
      <c r="A26" s="84" t="s">
        <v>37</v>
      </c>
      <c r="B26" s="86"/>
      <c r="C26" s="49">
        <f>SUM(C22:C25)</f>
        <v>100</v>
      </c>
      <c r="D26" s="49">
        <f>SUM(D22:D25)</f>
        <v>90</v>
      </c>
      <c r="E26" s="37"/>
      <c r="F26" s="37"/>
      <c r="G26" s="37"/>
      <c r="H26" s="37"/>
      <c r="I26" s="37"/>
      <c r="J26" s="37"/>
      <c r="K26" s="37"/>
      <c r="L26" s="37"/>
      <c r="M26" s="35"/>
      <c r="N26" s="35"/>
      <c r="O26" s="35"/>
      <c r="P26" s="35"/>
      <c r="Q26" s="35"/>
    </row>
    <row r="27" spans="1:17" x14ac:dyDescent="0.25">
      <c r="A27" s="32"/>
      <c r="B27" s="32"/>
      <c r="C27" s="37"/>
      <c r="D27" s="37"/>
      <c r="E27" s="37"/>
      <c r="F27" s="37"/>
      <c r="G27" s="37"/>
      <c r="H27" s="37"/>
      <c r="I27" s="37"/>
      <c r="J27" s="37"/>
      <c r="K27" s="37"/>
      <c r="L27" s="37"/>
      <c r="M27" s="35"/>
      <c r="N27" s="35"/>
      <c r="O27" s="35"/>
      <c r="P27" s="35"/>
      <c r="Q27" s="35"/>
    </row>
    <row r="28" spans="1:17" x14ac:dyDescent="0.25">
      <c r="A28" s="37"/>
      <c r="B28" s="50"/>
      <c r="C28" s="50"/>
      <c r="D28" s="50"/>
      <c r="E28" s="50"/>
      <c r="F28" s="50"/>
      <c r="G28" s="50"/>
      <c r="H28" s="50"/>
      <c r="I28" s="50"/>
      <c r="J28" s="50"/>
      <c r="K28" s="50"/>
      <c r="L28" s="50"/>
      <c r="M28" s="50"/>
      <c r="N28" s="51"/>
      <c r="O28" s="51"/>
      <c r="P28" s="51"/>
      <c r="Q28" s="51"/>
    </row>
    <row r="29" spans="1:17" x14ac:dyDescent="0.25">
      <c r="A29" s="37"/>
      <c r="B29" s="50"/>
      <c r="C29" s="89" t="s">
        <v>38</v>
      </c>
      <c r="D29" s="89"/>
      <c r="E29" s="89"/>
      <c r="F29" s="89"/>
      <c r="G29" s="89"/>
      <c r="H29" s="50"/>
      <c r="I29" s="50"/>
      <c r="J29" s="50"/>
      <c r="K29" s="50"/>
      <c r="L29" s="50"/>
      <c r="M29" s="50"/>
      <c r="N29" s="51"/>
      <c r="O29" s="51"/>
      <c r="P29" s="51"/>
      <c r="Q29" s="51"/>
    </row>
    <row r="30" spans="1:17" x14ac:dyDescent="0.25">
      <c r="A30" s="89" t="s">
        <v>71</v>
      </c>
      <c r="B30" s="89"/>
      <c r="C30" s="52" t="s">
        <v>39</v>
      </c>
      <c r="D30" s="52" t="s">
        <v>40</v>
      </c>
      <c r="E30" s="52" t="s">
        <v>41</v>
      </c>
      <c r="F30" s="52" t="s">
        <v>42</v>
      </c>
      <c r="G30" s="52" t="s">
        <v>43</v>
      </c>
      <c r="H30" s="53" t="s">
        <v>19</v>
      </c>
    </row>
    <row r="31" spans="1:17" x14ac:dyDescent="0.25">
      <c r="A31" s="46" t="s">
        <v>44</v>
      </c>
      <c r="B31" s="41" t="s">
        <v>45</v>
      </c>
      <c r="C31" s="3" t="s">
        <v>26</v>
      </c>
      <c r="D31" s="3"/>
      <c r="E31" s="3"/>
      <c r="F31" s="3"/>
      <c r="G31" s="3"/>
      <c r="H31" s="4" t="s">
        <v>110</v>
      </c>
    </row>
    <row r="32" spans="1:17" ht="291.75" customHeight="1" x14ac:dyDescent="0.25">
      <c r="A32" s="46" t="s">
        <v>46</v>
      </c>
      <c r="B32" s="41" t="s">
        <v>72</v>
      </c>
      <c r="C32" s="3" t="s">
        <v>26</v>
      </c>
      <c r="D32" s="3"/>
      <c r="E32" s="3"/>
      <c r="F32" s="3"/>
      <c r="G32" s="3"/>
      <c r="H32" s="4" t="s">
        <v>149</v>
      </c>
    </row>
    <row r="33" spans="1:18" ht="141.75" customHeight="1" x14ac:dyDescent="0.25">
      <c r="A33" s="46" t="s">
        <v>73</v>
      </c>
      <c r="B33" s="41" t="s">
        <v>97</v>
      </c>
      <c r="C33" s="3" t="s">
        <v>26</v>
      </c>
      <c r="D33" s="3"/>
      <c r="E33" s="3"/>
      <c r="F33" s="3"/>
      <c r="G33" s="3"/>
      <c r="H33" s="4" t="s">
        <v>108</v>
      </c>
    </row>
    <row r="34" spans="1:18" ht="108.75" customHeight="1" x14ac:dyDescent="0.25">
      <c r="A34" s="46" t="s">
        <v>73</v>
      </c>
      <c r="B34" s="41" t="s">
        <v>128</v>
      </c>
      <c r="C34" s="3" t="s">
        <v>26</v>
      </c>
      <c r="D34" s="3"/>
      <c r="E34" s="3"/>
      <c r="F34" s="3"/>
      <c r="G34" s="3"/>
      <c r="H34" s="4" t="s">
        <v>109</v>
      </c>
    </row>
    <row r="35" spans="1:18" ht="101.25" customHeight="1" x14ac:dyDescent="0.25">
      <c r="A35" s="46" t="s">
        <v>73</v>
      </c>
      <c r="B35" s="41" t="s">
        <v>129</v>
      </c>
      <c r="C35" s="75" t="s">
        <v>26</v>
      </c>
      <c r="D35" s="76"/>
      <c r="E35" s="76"/>
      <c r="F35" s="76"/>
      <c r="G35" s="77"/>
      <c r="H35" s="4" t="s">
        <v>108</v>
      </c>
    </row>
    <row r="36" spans="1:18" ht="54.75" customHeight="1" x14ac:dyDescent="0.25">
      <c r="A36" s="46" t="s">
        <v>74</v>
      </c>
      <c r="B36" s="41" t="s">
        <v>47</v>
      </c>
      <c r="C36" s="75" t="str">
        <f>IF(AND(E42="CUMPLE",E43="CUMPLE",E44="CUMPLE",E45="CUMPLE"),"CUMPLE","NO CUMPLE")</f>
        <v>CUMPLE</v>
      </c>
      <c r="D36" s="76"/>
      <c r="E36" s="76"/>
      <c r="F36" s="76"/>
      <c r="G36" s="77"/>
      <c r="H36" s="4" t="s">
        <v>138</v>
      </c>
    </row>
    <row r="37" spans="1:18" ht="63" customHeight="1" x14ac:dyDescent="0.25">
      <c r="A37" s="46">
        <v>14</v>
      </c>
      <c r="B37" s="41" t="s">
        <v>48</v>
      </c>
      <c r="C37" s="75" t="s">
        <v>26</v>
      </c>
      <c r="D37" s="76"/>
      <c r="E37" s="76"/>
      <c r="F37" s="76"/>
      <c r="G37" s="77"/>
      <c r="H37" s="4" t="s">
        <v>112</v>
      </c>
    </row>
    <row r="38" spans="1:18" ht="48.75" customHeight="1" x14ac:dyDescent="0.25">
      <c r="A38" s="46">
        <v>15</v>
      </c>
      <c r="B38" s="41" t="s">
        <v>75</v>
      </c>
      <c r="C38" s="75" t="s">
        <v>26</v>
      </c>
      <c r="D38" s="76"/>
      <c r="E38" s="76"/>
      <c r="F38" s="76"/>
      <c r="G38" s="77"/>
      <c r="H38" s="4" t="s">
        <v>111</v>
      </c>
    </row>
    <row r="39" spans="1:18" s="56" customFormat="1" ht="27.6" customHeight="1" x14ac:dyDescent="0.25">
      <c r="A39" s="78" t="s">
        <v>102</v>
      </c>
      <c r="B39" s="79"/>
      <c r="C39" s="79"/>
      <c r="D39" s="79"/>
      <c r="E39" s="79"/>
      <c r="F39" s="79"/>
      <c r="G39" s="79"/>
      <c r="H39" s="80"/>
      <c r="I39" s="55"/>
      <c r="J39" s="55"/>
      <c r="K39" s="55"/>
      <c r="L39" s="55"/>
      <c r="M39" s="55"/>
      <c r="N39" s="55"/>
      <c r="O39" s="51"/>
      <c r="P39" s="51"/>
      <c r="Q39" s="51"/>
      <c r="R39" s="51"/>
    </row>
    <row r="40" spans="1:18" x14ac:dyDescent="0.25">
      <c r="A40" s="37"/>
      <c r="B40" s="50"/>
      <c r="C40" s="50"/>
      <c r="D40" s="50"/>
      <c r="E40" s="50"/>
      <c r="F40" s="50"/>
      <c r="G40" s="50"/>
      <c r="H40" s="50"/>
      <c r="I40" s="50"/>
      <c r="J40" s="50"/>
      <c r="K40" s="50"/>
      <c r="L40" s="50"/>
      <c r="M40" s="50"/>
      <c r="N40" s="51"/>
      <c r="O40" s="51"/>
      <c r="P40" s="51"/>
      <c r="Q40" s="51"/>
    </row>
    <row r="41" spans="1:18" s="56" customFormat="1" ht="35.25" customHeight="1" x14ac:dyDescent="0.25">
      <c r="A41" s="91" t="s">
        <v>49</v>
      </c>
      <c r="B41" s="92"/>
      <c r="C41" s="92"/>
      <c r="D41" s="93"/>
      <c r="E41" s="38" t="s">
        <v>50</v>
      </c>
      <c r="F41" s="90" t="s">
        <v>19</v>
      </c>
      <c r="G41" s="90"/>
      <c r="H41" s="90"/>
      <c r="I41" s="55"/>
      <c r="J41" s="55"/>
      <c r="K41" s="55"/>
      <c r="L41" s="55"/>
      <c r="M41" s="55"/>
      <c r="N41" s="55"/>
      <c r="O41" s="51"/>
      <c r="P41" s="51"/>
      <c r="Q41" s="51"/>
      <c r="R41" s="51"/>
    </row>
    <row r="42" spans="1:18" s="56" customFormat="1" ht="38.25" customHeight="1" x14ac:dyDescent="0.25">
      <c r="A42" s="97" t="s">
        <v>98</v>
      </c>
      <c r="B42" s="98"/>
      <c r="C42" s="98"/>
      <c r="D42" s="99"/>
      <c r="E42" s="3" t="s">
        <v>26</v>
      </c>
      <c r="F42" s="94" t="s">
        <v>113</v>
      </c>
      <c r="G42" s="95"/>
      <c r="H42" s="96"/>
      <c r="I42" s="55"/>
      <c r="J42" s="55"/>
      <c r="K42" s="55"/>
      <c r="L42" s="55"/>
      <c r="M42" s="55"/>
      <c r="N42" s="55"/>
      <c r="O42" s="51"/>
      <c r="P42" s="51"/>
      <c r="Q42" s="51"/>
      <c r="R42" s="51"/>
    </row>
    <row r="43" spans="1:18" s="56" customFormat="1" ht="33" customHeight="1" x14ac:dyDescent="0.25">
      <c r="A43" s="97" t="s">
        <v>51</v>
      </c>
      <c r="B43" s="98"/>
      <c r="C43" s="98"/>
      <c r="D43" s="99"/>
      <c r="E43" s="3" t="s">
        <v>26</v>
      </c>
      <c r="F43" s="94" t="s">
        <v>114</v>
      </c>
      <c r="G43" s="95"/>
      <c r="H43" s="96"/>
      <c r="I43" s="55"/>
      <c r="J43" s="55"/>
      <c r="K43" s="55"/>
      <c r="L43" s="55"/>
      <c r="M43" s="55"/>
      <c r="N43" s="55"/>
      <c r="O43" s="51"/>
      <c r="P43" s="51"/>
      <c r="Q43" s="51"/>
      <c r="R43" s="51"/>
    </row>
    <row r="44" spans="1:18" s="56" customFormat="1" ht="33" customHeight="1" x14ac:dyDescent="0.25">
      <c r="A44" s="97" t="s">
        <v>52</v>
      </c>
      <c r="B44" s="98"/>
      <c r="C44" s="98"/>
      <c r="D44" s="99"/>
      <c r="E44" s="3" t="s">
        <v>26</v>
      </c>
      <c r="F44" s="94" t="s">
        <v>115</v>
      </c>
      <c r="G44" s="95"/>
      <c r="H44" s="96"/>
      <c r="I44" s="55"/>
      <c r="J44" s="55"/>
      <c r="K44" s="55"/>
      <c r="L44" s="55"/>
      <c r="M44" s="55"/>
      <c r="N44" s="55"/>
      <c r="O44" s="51"/>
      <c r="P44" s="51"/>
      <c r="Q44" s="51"/>
      <c r="R44" s="51"/>
    </row>
    <row r="45" spans="1:18" s="56" customFormat="1" ht="33" customHeight="1" x14ac:dyDescent="0.25">
      <c r="A45" s="97" t="s">
        <v>99</v>
      </c>
      <c r="B45" s="98"/>
      <c r="C45" s="98"/>
      <c r="D45" s="99"/>
      <c r="E45" s="3" t="s">
        <v>26</v>
      </c>
      <c r="F45" s="94" t="s">
        <v>116</v>
      </c>
      <c r="G45" s="95"/>
      <c r="H45" s="96"/>
      <c r="I45" s="55"/>
      <c r="J45" s="55"/>
      <c r="K45" s="55"/>
      <c r="L45" s="55"/>
      <c r="M45" s="55"/>
      <c r="N45" s="55"/>
      <c r="O45" s="51"/>
      <c r="P45" s="51"/>
      <c r="Q45" s="51"/>
      <c r="R45" s="51"/>
    </row>
    <row r="46" spans="1:18" s="56" customFormat="1" ht="57" customHeight="1" x14ac:dyDescent="0.25">
      <c r="A46" s="78" t="s">
        <v>103</v>
      </c>
      <c r="B46" s="79"/>
      <c r="C46" s="79"/>
      <c r="D46" s="79"/>
      <c r="E46" s="79"/>
      <c r="F46" s="79"/>
      <c r="G46" s="79"/>
      <c r="H46" s="80"/>
      <c r="I46" s="55"/>
      <c r="J46" s="55"/>
      <c r="K46" s="55"/>
      <c r="L46" s="55"/>
      <c r="M46" s="55"/>
      <c r="N46" s="55"/>
      <c r="O46" s="51"/>
      <c r="P46" s="51"/>
      <c r="Q46" s="51"/>
      <c r="R46" s="51"/>
    </row>
    <row r="47" spans="1:18" x14ac:dyDescent="0.25">
      <c r="A47" s="34"/>
      <c r="C47" s="57"/>
      <c r="D47" s="57"/>
      <c r="E47" s="57"/>
      <c r="F47" s="57"/>
    </row>
    <row r="48" spans="1:18" x14ac:dyDescent="0.25">
      <c r="A48" s="89" t="s">
        <v>53</v>
      </c>
      <c r="B48" s="89"/>
      <c r="C48" s="52" t="str">
        <f>+IF(COUNTIF(C31:G37,"=NO CUMPLE")&gt;0,"NO CUMPLE","CUMPLE")</f>
        <v>CUMPLE</v>
      </c>
      <c r="D48" s="34"/>
      <c r="E48" s="34"/>
      <c r="F48" s="34"/>
    </row>
    <row r="49" spans="1:17" x14ac:dyDescent="0.25">
      <c r="A49" s="37"/>
      <c r="B49" s="50"/>
      <c r="C49" s="50"/>
      <c r="D49" s="50"/>
      <c r="E49" s="50"/>
      <c r="F49" s="50"/>
      <c r="G49" s="50"/>
      <c r="H49" s="50"/>
      <c r="I49" s="50"/>
      <c r="J49" s="50"/>
      <c r="K49" s="50"/>
      <c r="L49" s="50"/>
      <c r="M49" s="50"/>
      <c r="N49" s="51"/>
      <c r="O49" s="51"/>
      <c r="P49" s="51"/>
      <c r="Q49" s="51"/>
    </row>
    <row r="50" spans="1:17" x14ac:dyDescent="0.25">
      <c r="A50" s="89" t="s">
        <v>54</v>
      </c>
      <c r="B50" s="89"/>
      <c r="C50" s="89"/>
      <c r="D50" s="89"/>
      <c r="E50" s="89"/>
      <c r="F50" s="89"/>
      <c r="G50" s="89"/>
      <c r="H50" s="89"/>
      <c r="O50" s="57"/>
      <c r="P50" s="57"/>
      <c r="Q50" s="57"/>
    </row>
    <row r="52" spans="1:17" ht="65.25" customHeight="1" x14ac:dyDescent="0.25">
      <c r="A52" s="106" t="s">
        <v>77</v>
      </c>
      <c r="B52" s="38" t="s">
        <v>57</v>
      </c>
      <c r="C52" s="38" t="s">
        <v>55</v>
      </c>
      <c r="D52" s="38" t="s">
        <v>130</v>
      </c>
      <c r="E52" s="38" t="s">
        <v>58</v>
      </c>
      <c r="F52" s="111" t="s">
        <v>19</v>
      </c>
      <c r="G52" s="111"/>
      <c r="H52" s="111"/>
    </row>
    <row r="53" spans="1:17" x14ac:dyDescent="0.25">
      <c r="A53" s="106"/>
      <c r="B53" s="54" t="s">
        <v>59</v>
      </c>
      <c r="C53" s="58">
        <v>0</v>
      </c>
      <c r="D53" s="12"/>
      <c r="E53" s="59">
        <f>IF(COUNTIF($D$53:$D$56,"X")&lt;=1=TRUE,IF(D53="X",C53,0),"ERROR")</f>
        <v>0</v>
      </c>
      <c r="F53" s="113"/>
      <c r="G53" s="114"/>
      <c r="H53" s="115"/>
    </row>
    <row r="54" spans="1:17" x14ac:dyDescent="0.25">
      <c r="A54" s="106"/>
      <c r="B54" s="54" t="s">
        <v>60</v>
      </c>
      <c r="C54" s="58">
        <v>5</v>
      </c>
      <c r="D54" s="12"/>
      <c r="E54" s="59">
        <f t="shared" ref="E54:E56" si="0">IF(COUNTIF($D$53:$D$56,"X")&lt;=1=TRUE,IF(D54="X",C54,0),"ERROR")</f>
        <v>0</v>
      </c>
      <c r="F54" s="113"/>
      <c r="G54" s="114"/>
      <c r="H54" s="115"/>
    </row>
    <row r="55" spans="1:17" x14ac:dyDescent="0.25">
      <c r="A55" s="106"/>
      <c r="B55" s="54" t="s">
        <v>61</v>
      </c>
      <c r="C55" s="58">
        <v>20</v>
      </c>
      <c r="D55" s="12"/>
      <c r="E55" s="59">
        <f t="shared" si="0"/>
        <v>0</v>
      </c>
      <c r="F55" s="113"/>
      <c r="G55" s="114"/>
      <c r="H55" s="115"/>
    </row>
    <row r="56" spans="1:17" ht="42" customHeight="1" x14ac:dyDescent="0.25">
      <c r="A56" s="106"/>
      <c r="B56" s="54" t="s">
        <v>62</v>
      </c>
      <c r="C56" s="58">
        <v>45</v>
      </c>
      <c r="D56" s="12" t="s">
        <v>63</v>
      </c>
      <c r="E56" s="59">
        <f t="shared" si="0"/>
        <v>45</v>
      </c>
      <c r="F56" s="116" t="s">
        <v>144</v>
      </c>
      <c r="G56" s="117"/>
      <c r="H56" s="118"/>
    </row>
    <row r="58" spans="1:17" s="56" customFormat="1" ht="67.5" customHeight="1" x14ac:dyDescent="0.25">
      <c r="A58" s="106" t="s">
        <v>85</v>
      </c>
      <c r="B58" s="38" t="s">
        <v>86</v>
      </c>
      <c r="C58" s="38" t="s">
        <v>55</v>
      </c>
      <c r="D58" s="38" t="s">
        <v>130</v>
      </c>
      <c r="E58" s="38" t="s">
        <v>58</v>
      </c>
      <c r="F58" s="100" t="s">
        <v>19</v>
      </c>
      <c r="G58" s="101"/>
      <c r="H58" s="102"/>
    </row>
    <row r="59" spans="1:17" s="56" customFormat="1" x14ac:dyDescent="0.25">
      <c r="A59" s="106"/>
      <c r="B59" s="60" t="s">
        <v>89</v>
      </c>
      <c r="C59" s="58">
        <v>0</v>
      </c>
      <c r="D59" s="12"/>
      <c r="E59" s="59">
        <f>IF(COUNTIF($D$59:$D$62,"X")&lt;=1=TRUE,IF(D59="X",C59,0),"ERROR")</f>
        <v>0</v>
      </c>
      <c r="F59" s="103"/>
      <c r="G59" s="104"/>
      <c r="H59" s="105"/>
    </row>
    <row r="60" spans="1:17" s="56" customFormat="1" x14ac:dyDescent="0.25">
      <c r="A60" s="106"/>
      <c r="B60" s="60" t="s">
        <v>87</v>
      </c>
      <c r="C60" s="58">
        <v>10</v>
      </c>
      <c r="D60" s="12"/>
      <c r="E60" s="59">
        <f>IF(COUNTIF($D$59:$D$62,"X")&lt;=1=TRUE,IF(D60="X",C60,0),"ERROR")</f>
        <v>0</v>
      </c>
      <c r="F60" s="103"/>
      <c r="G60" s="104"/>
      <c r="H60" s="105"/>
    </row>
    <row r="61" spans="1:17" s="56" customFormat="1" x14ac:dyDescent="0.25">
      <c r="A61" s="106"/>
      <c r="B61" s="60" t="s">
        <v>88</v>
      </c>
      <c r="C61" s="58">
        <v>20</v>
      </c>
      <c r="D61" s="12"/>
      <c r="E61" s="59">
        <f t="shared" ref="E61:E62" si="1">IF(COUNTIF($D$59:$D$62,"X")&lt;=1=TRUE,IF(D61="X",C61,0),"ERROR")</f>
        <v>0</v>
      </c>
      <c r="F61" s="103"/>
      <c r="G61" s="104"/>
      <c r="H61" s="105"/>
    </row>
    <row r="62" spans="1:17" s="56" customFormat="1" ht="37.5" customHeight="1" x14ac:dyDescent="0.25">
      <c r="A62" s="106"/>
      <c r="B62" s="60" t="s">
        <v>90</v>
      </c>
      <c r="C62" s="58">
        <v>35</v>
      </c>
      <c r="D62" s="12" t="s">
        <v>63</v>
      </c>
      <c r="E62" s="59">
        <f t="shared" si="1"/>
        <v>35</v>
      </c>
      <c r="F62" s="121" t="s">
        <v>145</v>
      </c>
      <c r="G62" s="122"/>
      <c r="H62" s="123"/>
    </row>
    <row r="66" spans="1:18" ht="75" customHeight="1" x14ac:dyDescent="0.25">
      <c r="A66" s="106" t="s">
        <v>91</v>
      </c>
      <c r="B66" s="38" t="s">
        <v>92</v>
      </c>
      <c r="C66" s="38" t="s">
        <v>93</v>
      </c>
      <c r="D66" s="38" t="s">
        <v>55</v>
      </c>
      <c r="E66" s="38" t="s">
        <v>56</v>
      </c>
      <c r="F66" s="111" t="s">
        <v>19</v>
      </c>
      <c r="G66" s="111"/>
      <c r="H66" s="111"/>
    </row>
    <row r="67" spans="1:18" ht="45.6" customHeight="1" x14ac:dyDescent="0.25">
      <c r="A67" s="106"/>
      <c r="B67" s="61">
        <f>+ROUND('Resumen Grupo'!E3*10%,0)</f>
        <v>225</v>
      </c>
      <c r="C67" s="11">
        <v>18298</v>
      </c>
      <c r="D67" s="48">
        <v>10</v>
      </c>
      <c r="E67" s="48">
        <f>IF(C67&gt;=B67,10,0)</f>
        <v>10</v>
      </c>
      <c r="F67" s="112" t="s">
        <v>146</v>
      </c>
      <c r="G67" s="112"/>
      <c r="H67" s="112"/>
    </row>
    <row r="69" spans="1:18" x14ac:dyDescent="0.25">
      <c r="A69" s="32"/>
      <c r="B69" s="32"/>
      <c r="C69" s="37"/>
      <c r="D69" s="37"/>
      <c r="E69" s="37"/>
      <c r="F69" s="37"/>
      <c r="G69" s="37"/>
      <c r="H69" s="37"/>
      <c r="I69" s="37"/>
      <c r="J69" s="37"/>
      <c r="K69" s="37"/>
      <c r="L69" s="37"/>
      <c r="M69" s="35"/>
      <c r="N69" s="35"/>
      <c r="O69" s="35"/>
      <c r="P69" s="35"/>
      <c r="Q69" s="35"/>
    </row>
    <row r="70" spans="1:18" ht="63.75" customHeight="1" x14ac:dyDescent="0.25">
      <c r="A70" s="109" t="s">
        <v>64</v>
      </c>
      <c r="B70" s="38" t="s">
        <v>83</v>
      </c>
      <c r="C70" s="38" t="s">
        <v>84</v>
      </c>
      <c r="D70" s="38" t="s">
        <v>55</v>
      </c>
      <c r="E70" s="38" t="s">
        <v>56</v>
      </c>
      <c r="F70" s="111" t="s">
        <v>19</v>
      </c>
      <c r="G70" s="111"/>
      <c r="H70" s="111"/>
      <c r="I70" s="37"/>
      <c r="J70" s="37"/>
      <c r="K70" s="35"/>
      <c r="L70" s="35"/>
      <c r="M70" s="35"/>
      <c r="N70" s="35"/>
      <c r="O70" s="35"/>
    </row>
    <row r="71" spans="1:18" ht="180.75" customHeight="1" x14ac:dyDescent="0.25">
      <c r="A71" s="110"/>
      <c r="B71" s="61">
        <v>2500</v>
      </c>
      <c r="C71" s="13">
        <v>0</v>
      </c>
      <c r="D71" s="48">
        <v>10</v>
      </c>
      <c r="E71" s="48">
        <f>IF(((C71-B71)/'Resumen Grupo'!E3)*D71&gt;10,10,IF((((C71-B71)/'Resumen Grupo'!E3)*D71)&lt;0,0,((C71-B71)/'Resumen Grupo'!E3)*D71))</f>
        <v>0</v>
      </c>
      <c r="F71" s="112" t="s">
        <v>147</v>
      </c>
      <c r="G71" s="112"/>
      <c r="H71" s="112"/>
      <c r="J71" s="37"/>
      <c r="K71" s="35"/>
      <c r="L71" s="35"/>
      <c r="M71" s="35"/>
      <c r="N71" s="35"/>
      <c r="O71" s="35"/>
    </row>
    <row r="72" spans="1:18" s="56" customFormat="1" ht="138" customHeight="1" x14ac:dyDescent="0.25">
      <c r="A72" s="78" t="s">
        <v>104</v>
      </c>
      <c r="B72" s="79"/>
      <c r="C72" s="79"/>
      <c r="D72" s="79"/>
      <c r="E72" s="79"/>
      <c r="F72" s="79"/>
      <c r="G72" s="79"/>
      <c r="H72" s="80"/>
      <c r="I72" s="55"/>
      <c r="J72" s="55"/>
      <c r="K72" s="55"/>
      <c r="L72" s="55"/>
      <c r="M72" s="55"/>
      <c r="N72" s="55"/>
      <c r="O72" s="51"/>
      <c r="P72" s="51"/>
      <c r="Q72" s="51"/>
      <c r="R72" s="51"/>
    </row>
  </sheetData>
  <sheetProtection algorithmName="SHA-512" hashValue="rGH8+83j1Z9xxJIQytf/gFmW2E/DSKbsgJwL6k4AAwA5Mws1fZ9v5Go7YkF/nYkxwv6u7kfrMHFQmumFDd0kVQ==" saltValue="OpIio8d/3JiMwrkgObjBVw==" spinCount="100000" sheet="1" objects="1" scenarios="1"/>
  <mergeCells count="51">
    <mergeCell ref="A72:H72"/>
    <mergeCell ref="F44:H44"/>
    <mergeCell ref="A66:A67"/>
    <mergeCell ref="F66:H66"/>
    <mergeCell ref="F67:H67"/>
    <mergeCell ref="A70:A71"/>
    <mergeCell ref="F70:H70"/>
    <mergeCell ref="F71:H71"/>
    <mergeCell ref="A58:A62"/>
    <mergeCell ref="F58:H58"/>
    <mergeCell ref="F59:H59"/>
    <mergeCell ref="F60:H60"/>
    <mergeCell ref="F61:H61"/>
    <mergeCell ref="F62:H62"/>
    <mergeCell ref="A50:H50"/>
    <mergeCell ref="A52:A56"/>
    <mergeCell ref="F52:H52"/>
    <mergeCell ref="F53:H53"/>
    <mergeCell ref="F54:H54"/>
    <mergeCell ref="F55:H55"/>
    <mergeCell ref="F56:H56"/>
    <mergeCell ref="A44:D44"/>
    <mergeCell ref="F45:H45"/>
    <mergeCell ref="A45:D45"/>
    <mergeCell ref="A46:H46"/>
    <mergeCell ref="A48:B48"/>
    <mergeCell ref="A43:D43"/>
    <mergeCell ref="F43:H43"/>
    <mergeCell ref="C29:G29"/>
    <mergeCell ref="A30:B30"/>
    <mergeCell ref="C35:G35"/>
    <mergeCell ref="C36:G36"/>
    <mergeCell ref="C37:G37"/>
    <mergeCell ref="C38:G38"/>
    <mergeCell ref="A39:H39"/>
    <mergeCell ref="A41:D41"/>
    <mergeCell ref="F41:H41"/>
    <mergeCell ref="A42:D42"/>
    <mergeCell ref="F42:H42"/>
    <mergeCell ref="A26:B26"/>
    <mergeCell ref="A1:I1"/>
    <mergeCell ref="B3:E3"/>
    <mergeCell ref="G6:H6"/>
    <mergeCell ref="G7:H7"/>
    <mergeCell ref="G8:H8"/>
    <mergeCell ref="G9:H9"/>
    <mergeCell ref="G10:H10"/>
    <mergeCell ref="G11:H11"/>
    <mergeCell ref="A13:B13"/>
    <mergeCell ref="A20:D20"/>
    <mergeCell ref="A21:B21"/>
  </mergeCells>
  <conditionalFormatting sqref="E39">
    <cfRule type="cellIs" dxfId="7" priority="3" operator="equal">
      <formula>"NO CUMPLE"</formula>
    </cfRule>
  </conditionalFormatting>
  <conditionalFormatting sqref="E46">
    <cfRule type="cellIs" dxfId="6" priority="4" operator="equal">
      <formula>"NO CUMPLE"</formula>
    </cfRule>
  </conditionalFormatting>
  <conditionalFormatting sqref="E53:E56">
    <cfRule type="cellIs" dxfId="5" priority="1" operator="equal">
      <formula>"ERROR"</formula>
    </cfRule>
  </conditionalFormatting>
  <conditionalFormatting sqref="E59:E62">
    <cfRule type="cellIs" dxfId="4"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2CDE393-B344-44EA-BB2E-37AAF4B04C56}">
          <x14:formula1>
            <xm:f>Variables!$B$2:$B$3</xm:f>
          </x14:formula1>
          <xm:sqref>D59:D62 D53:D56</xm:sqref>
        </x14:dataValidation>
        <x14:dataValidation type="list" allowBlank="1" showInputMessage="1" showErrorMessage="1" xr:uid="{32A3575F-1FF2-495D-8E48-9707677BF57F}">
          <x14:formula1>
            <xm:f>Variables!$A$2:$A$3</xm:f>
          </x14:formula1>
          <xm:sqref>C37:G38 E42:E45 C31:G35</xm:sqref>
        </x14:dataValidation>
        <x14:dataValidation type="list" showInputMessage="1" showErrorMessage="1" errorTitle="No permitido" error="Seleccione" xr:uid="{7CEE2C92-5C01-427B-8353-DF9E71FE0040}">
          <x14:formula1>
            <xm:f>Variables!$A$2:$A$3</xm:f>
          </x14:formula1>
          <xm:sqref>E46 E39</xm:sqref>
        </x14:dataValidation>
        <x14:dataValidation type="list" allowBlank="1" showInputMessage="1" showErrorMessage="1" xr:uid="{F827BCF7-7425-49BF-BDA0-FABE6518CD08}">
          <x14:formula1>
            <xm:f>Variables!$C$2:$C$3</xm:f>
          </x14:formula1>
          <xm:sqref>F7:F11</xm:sqref>
        </x14:dataValidation>
        <x14:dataValidation type="list" allowBlank="1" showInputMessage="1" showErrorMessage="1" xr:uid="{216C1E40-400D-4DE3-A135-8A32C81DDE63}">
          <x14:formula1>
            <xm:f>Variables!$A$2:$A$4</xm:f>
          </x14:formula1>
          <xm:sqref>B15:B17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9F723-183F-4A52-A216-06C35EC1E515}">
  <dimension ref="A1:R72"/>
  <sheetViews>
    <sheetView showGridLines="0" zoomScale="85" zoomScaleNormal="85" zoomScaleSheetLayoutView="70" zoomScalePageLayoutView="85" workbookViewId="0">
      <selection activeCell="F60" sqref="F60:H60"/>
    </sheetView>
  </sheetViews>
  <sheetFormatPr baseColWidth="10" defaultColWidth="17.140625" defaultRowHeight="13.5" x14ac:dyDescent="0.25"/>
  <cols>
    <col min="1" max="1" width="21.42578125" style="31" customWidth="1"/>
    <col min="2" max="2" width="33.140625" style="31" customWidth="1"/>
    <col min="3" max="3" width="21.7109375" style="31" customWidth="1"/>
    <col min="4" max="4" width="23.42578125" style="31" customWidth="1"/>
    <col min="5" max="5" width="17.140625" style="31"/>
    <col min="6" max="7" width="17" style="31" customWidth="1"/>
    <col min="8" max="8" width="38.5703125" style="31" customWidth="1"/>
    <col min="9" max="9" width="29.5703125" style="31" customWidth="1"/>
    <col min="10" max="16384" width="17.140625" style="31"/>
  </cols>
  <sheetData>
    <row r="1" spans="1:17" ht="31.5" customHeight="1" x14ac:dyDescent="0.25">
      <c r="A1" s="107" t="s">
        <v>136</v>
      </c>
      <c r="B1" s="108"/>
      <c r="C1" s="108"/>
      <c r="D1" s="108"/>
      <c r="E1" s="108"/>
      <c r="F1" s="108"/>
      <c r="G1" s="108"/>
      <c r="H1" s="108"/>
      <c r="I1" s="108"/>
      <c r="O1" s="32"/>
      <c r="P1" s="32"/>
      <c r="Q1" s="32"/>
    </row>
    <row r="2" spans="1:17" ht="15" customHeight="1" x14ac:dyDescent="0.25">
      <c r="O2" s="32"/>
      <c r="P2" s="32"/>
      <c r="Q2" s="32"/>
    </row>
    <row r="3" spans="1:17" x14ac:dyDescent="0.25">
      <c r="A3" s="33" t="s">
        <v>13</v>
      </c>
      <c r="B3" s="124" t="s">
        <v>119</v>
      </c>
      <c r="C3" s="124"/>
      <c r="D3" s="124"/>
      <c r="E3" s="124"/>
      <c r="F3" s="34"/>
      <c r="G3" s="34"/>
      <c r="H3" s="34"/>
      <c r="I3" s="34"/>
      <c r="J3" s="34"/>
      <c r="K3" s="34"/>
      <c r="L3" s="34"/>
      <c r="M3" s="34"/>
      <c r="N3" s="34"/>
      <c r="O3" s="35"/>
      <c r="P3" s="35"/>
      <c r="Q3" s="35"/>
    </row>
    <row r="4" spans="1:17" ht="6.75" customHeight="1" x14ac:dyDescent="0.25">
      <c r="A4" s="35"/>
      <c r="B4" s="36"/>
      <c r="C4" s="36"/>
      <c r="D4" s="36"/>
      <c r="E4" s="36"/>
      <c r="F4" s="34"/>
      <c r="G4" s="34"/>
      <c r="H4" s="34"/>
      <c r="I4" s="34"/>
      <c r="J4" s="34"/>
      <c r="K4" s="34"/>
      <c r="L4" s="34"/>
      <c r="M4" s="34"/>
      <c r="N4" s="34"/>
      <c r="O4" s="35"/>
      <c r="P4" s="35"/>
      <c r="Q4" s="35"/>
    </row>
    <row r="5" spans="1:17" x14ac:dyDescent="0.25">
      <c r="A5" s="32"/>
      <c r="B5" s="32"/>
      <c r="C5" s="37"/>
      <c r="D5" s="37"/>
      <c r="E5" s="37"/>
      <c r="F5" s="37"/>
      <c r="G5" s="37"/>
      <c r="H5" s="37"/>
      <c r="I5" s="37"/>
      <c r="J5" s="37"/>
      <c r="K5" s="37"/>
      <c r="L5" s="37"/>
      <c r="M5" s="35"/>
      <c r="N5" s="35"/>
      <c r="O5" s="35"/>
      <c r="P5" s="35"/>
      <c r="Q5" s="35"/>
    </row>
    <row r="6" spans="1:17" s="35" customFormat="1" ht="79.5" customHeight="1" x14ac:dyDescent="0.25">
      <c r="A6" s="38" t="s">
        <v>14</v>
      </c>
      <c r="B6" s="38" t="s">
        <v>15</v>
      </c>
      <c r="C6" s="38" t="s">
        <v>16</v>
      </c>
      <c r="D6" s="38" t="s">
        <v>17</v>
      </c>
      <c r="E6" s="38" t="s">
        <v>18</v>
      </c>
      <c r="F6" s="39" t="s">
        <v>131</v>
      </c>
      <c r="G6" s="111" t="s">
        <v>19</v>
      </c>
      <c r="H6" s="111"/>
    </row>
    <row r="7" spans="1:17" ht="129" customHeight="1" x14ac:dyDescent="0.25">
      <c r="A7" s="40" t="s">
        <v>20</v>
      </c>
      <c r="B7" s="4" t="s">
        <v>120</v>
      </c>
      <c r="C7" s="62">
        <v>96001018</v>
      </c>
      <c r="D7" s="62" t="s">
        <v>122</v>
      </c>
      <c r="E7" s="5">
        <v>0.47</v>
      </c>
      <c r="F7" s="10" t="s">
        <v>101</v>
      </c>
      <c r="G7" s="112" t="s">
        <v>139</v>
      </c>
      <c r="H7" s="112"/>
      <c r="I7" s="37"/>
      <c r="J7" s="37"/>
      <c r="K7" s="37"/>
      <c r="L7" s="35"/>
      <c r="M7" s="35"/>
      <c r="N7" s="35"/>
      <c r="O7" s="35"/>
      <c r="P7" s="35"/>
    </row>
    <row r="8" spans="1:17" ht="77.25" customHeight="1" x14ac:dyDescent="0.25">
      <c r="A8" s="40" t="s">
        <v>69</v>
      </c>
      <c r="B8" s="4" t="s">
        <v>121</v>
      </c>
      <c r="C8" s="4">
        <v>96001238</v>
      </c>
      <c r="D8" s="4" t="s">
        <v>123</v>
      </c>
      <c r="E8" s="5">
        <v>0.53</v>
      </c>
      <c r="F8" s="10" t="s">
        <v>101</v>
      </c>
      <c r="G8" s="112" t="s">
        <v>140</v>
      </c>
      <c r="H8" s="112"/>
      <c r="I8" s="37"/>
      <c r="J8" s="37"/>
      <c r="K8" s="37"/>
      <c r="L8" s="35"/>
      <c r="M8" s="35"/>
      <c r="N8" s="35"/>
      <c r="O8" s="35"/>
      <c r="P8" s="35"/>
    </row>
    <row r="9" spans="1:17" x14ac:dyDescent="0.25">
      <c r="A9" s="40" t="s">
        <v>70</v>
      </c>
      <c r="B9" s="6"/>
      <c r="C9" s="7"/>
      <c r="D9" s="7"/>
      <c r="E9" s="7"/>
      <c r="F9" s="10"/>
      <c r="G9" s="75"/>
      <c r="H9" s="77"/>
      <c r="I9" s="37"/>
      <c r="J9" s="37"/>
      <c r="K9" s="37"/>
      <c r="L9" s="35"/>
      <c r="M9" s="35"/>
      <c r="N9" s="35"/>
      <c r="O9" s="35"/>
      <c r="P9" s="35"/>
    </row>
    <row r="10" spans="1:17" x14ac:dyDescent="0.25">
      <c r="A10" s="40" t="s">
        <v>95</v>
      </c>
      <c r="B10" s="6"/>
      <c r="C10" s="8"/>
      <c r="D10" s="9"/>
      <c r="E10" s="9"/>
      <c r="F10" s="10"/>
      <c r="G10" s="75"/>
      <c r="H10" s="77"/>
      <c r="I10" s="37"/>
      <c r="J10" s="37"/>
      <c r="K10" s="37"/>
      <c r="L10" s="35"/>
      <c r="M10" s="35"/>
      <c r="N10" s="35"/>
      <c r="O10" s="35"/>
      <c r="P10" s="35"/>
    </row>
    <row r="11" spans="1:17" x14ac:dyDescent="0.25">
      <c r="A11" s="40" t="s">
        <v>96</v>
      </c>
      <c r="B11" s="6"/>
      <c r="C11" s="8"/>
      <c r="D11" s="9"/>
      <c r="E11" s="9"/>
      <c r="F11" s="10"/>
      <c r="G11" s="75"/>
      <c r="H11" s="77"/>
      <c r="I11" s="37"/>
      <c r="J11" s="37"/>
      <c r="K11" s="37"/>
      <c r="L11" s="35"/>
      <c r="M11" s="35"/>
      <c r="N11" s="35"/>
      <c r="O11" s="35"/>
      <c r="P11" s="35"/>
    </row>
    <row r="12" spans="1:17" x14ac:dyDescent="0.25">
      <c r="A12" s="32"/>
      <c r="B12" s="32"/>
      <c r="C12" s="37"/>
      <c r="D12" s="37"/>
      <c r="E12" s="37"/>
      <c r="F12" s="37"/>
      <c r="G12" s="37"/>
      <c r="H12" s="37"/>
      <c r="I12" s="37"/>
      <c r="J12" s="37"/>
      <c r="K12" s="37"/>
      <c r="L12" s="37"/>
      <c r="M12" s="35"/>
      <c r="N12" s="35"/>
      <c r="O12" s="35"/>
      <c r="P12" s="35"/>
      <c r="Q12" s="35"/>
    </row>
    <row r="13" spans="1:17" x14ac:dyDescent="0.25">
      <c r="A13" s="82" t="s">
        <v>22</v>
      </c>
      <c r="B13" s="83"/>
      <c r="C13" s="37"/>
      <c r="D13" s="37"/>
      <c r="E13" s="37"/>
      <c r="F13" s="37"/>
      <c r="G13" s="37"/>
      <c r="H13" s="37"/>
      <c r="I13" s="37"/>
      <c r="J13" s="37"/>
      <c r="K13" s="37"/>
      <c r="L13" s="35"/>
      <c r="M13" s="35"/>
      <c r="N13" s="35"/>
      <c r="O13" s="35"/>
      <c r="P13" s="35"/>
    </row>
    <row r="14" spans="1:17" x14ac:dyDescent="0.25">
      <c r="A14" s="42" t="s">
        <v>23</v>
      </c>
      <c r="B14" s="42" t="s">
        <v>24</v>
      </c>
      <c r="C14" s="37"/>
      <c r="D14" s="37"/>
      <c r="E14" s="37"/>
      <c r="F14" s="37"/>
      <c r="G14" s="37"/>
      <c r="H14" s="37"/>
      <c r="I14" s="37"/>
      <c r="J14" s="37"/>
      <c r="K14" s="37"/>
      <c r="L14" s="35"/>
      <c r="M14" s="35"/>
      <c r="N14" s="35"/>
      <c r="O14" s="35"/>
      <c r="P14" s="35"/>
    </row>
    <row r="15" spans="1:17" x14ac:dyDescent="0.25">
      <c r="A15" s="43" t="s">
        <v>25</v>
      </c>
      <c r="B15" s="14" t="s">
        <v>26</v>
      </c>
      <c r="C15" s="37"/>
      <c r="D15" s="37"/>
      <c r="E15" s="37"/>
      <c r="F15" s="37"/>
      <c r="G15" s="37"/>
      <c r="H15" s="37"/>
      <c r="I15" s="37"/>
      <c r="J15" s="37"/>
      <c r="K15" s="37"/>
      <c r="L15" s="35"/>
      <c r="M15" s="35"/>
      <c r="N15" s="35"/>
      <c r="O15" s="35"/>
      <c r="P15" s="35"/>
    </row>
    <row r="16" spans="1:17" x14ac:dyDescent="0.25">
      <c r="A16" s="43" t="s">
        <v>27</v>
      </c>
      <c r="B16" s="14" t="s">
        <v>26</v>
      </c>
      <c r="C16" s="37"/>
      <c r="D16" s="37"/>
      <c r="E16" s="37"/>
      <c r="F16" s="37"/>
      <c r="G16" s="37"/>
      <c r="H16" s="37"/>
      <c r="I16" s="37"/>
      <c r="J16" s="37"/>
      <c r="K16" s="37"/>
      <c r="L16" s="35"/>
      <c r="M16" s="35"/>
      <c r="N16" s="35"/>
      <c r="O16" s="35"/>
      <c r="P16" s="35"/>
    </row>
    <row r="17" spans="1:17" x14ac:dyDescent="0.25">
      <c r="A17" s="43" t="s">
        <v>28</v>
      </c>
      <c r="B17" s="14" t="s">
        <v>150</v>
      </c>
      <c r="C17" s="37"/>
      <c r="D17" s="37"/>
      <c r="E17" s="37"/>
      <c r="F17" s="37"/>
      <c r="G17" s="37"/>
      <c r="H17" s="37"/>
      <c r="I17" s="37"/>
      <c r="J17" s="37"/>
      <c r="K17" s="37"/>
      <c r="L17" s="35"/>
      <c r="M17" s="35"/>
      <c r="N17" s="35"/>
      <c r="O17" s="35"/>
      <c r="P17" s="35"/>
    </row>
    <row r="18" spans="1:17" x14ac:dyDescent="0.25">
      <c r="A18" s="42" t="s">
        <v>9</v>
      </c>
      <c r="B18" s="42" t="s">
        <v>150</v>
      </c>
      <c r="C18" s="37"/>
      <c r="D18" s="37"/>
      <c r="E18" s="37"/>
      <c r="F18" s="37"/>
      <c r="G18" s="37"/>
      <c r="H18" s="37"/>
      <c r="I18" s="37"/>
      <c r="J18" s="37"/>
      <c r="K18" s="37"/>
      <c r="L18" s="35"/>
      <c r="M18" s="35"/>
      <c r="N18" s="35"/>
      <c r="O18" s="35"/>
      <c r="P18" s="35"/>
    </row>
    <row r="19" spans="1:17" x14ac:dyDescent="0.25">
      <c r="A19" s="32"/>
      <c r="B19" s="32"/>
      <c r="C19" s="37"/>
      <c r="D19" s="37"/>
      <c r="E19" s="37"/>
      <c r="F19" s="37"/>
      <c r="G19" s="37"/>
      <c r="H19" s="37"/>
      <c r="I19" s="37"/>
      <c r="J19" s="37"/>
      <c r="K19" s="37"/>
      <c r="L19" s="37"/>
      <c r="M19" s="35"/>
      <c r="N19" s="35"/>
      <c r="O19" s="35"/>
      <c r="P19" s="35"/>
      <c r="Q19" s="35"/>
    </row>
    <row r="20" spans="1:17" x14ac:dyDescent="0.25">
      <c r="A20" s="84" t="s">
        <v>29</v>
      </c>
      <c r="B20" s="85"/>
      <c r="C20" s="85"/>
      <c r="D20" s="86"/>
      <c r="E20" s="37"/>
      <c r="F20" s="37"/>
      <c r="G20" s="37"/>
      <c r="H20" s="37"/>
      <c r="I20" s="37"/>
      <c r="J20" s="37"/>
      <c r="K20" s="37"/>
      <c r="L20" s="37"/>
      <c r="M20" s="35"/>
      <c r="N20" s="35"/>
      <c r="O20" s="35"/>
      <c r="P20" s="35"/>
      <c r="Q20" s="35"/>
    </row>
    <row r="21" spans="1:17" x14ac:dyDescent="0.25">
      <c r="A21" s="87" t="s">
        <v>30</v>
      </c>
      <c r="B21" s="88"/>
      <c r="C21" s="42" t="s">
        <v>31</v>
      </c>
      <c r="D21" s="45" t="s">
        <v>32</v>
      </c>
      <c r="E21" s="37"/>
      <c r="F21" s="37"/>
      <c r="G21" s="37"/>
      <c r="H21" s="37"/>
      <c r="I21" s="37"/>
      <c r="J21" s="37"/>
      <c r="K21" s="37"/>
      <c r="L21" s="37"/>
      <c r="M21" s="35"/>
      <c r="N21" s="35"/>
      <c r="O21" s="35"/>
      <c r="P21" s="35"/>
      <c r="Q21" s="35"/>
    </row>
    <row r="22" spans="1:17" ht="27" x14ac:dyDescent="0.25">
      <c r="A22" s="46" t="s">
        <v>33</v>
      </c>
      <c r="B22" s="47" t="s">
        <v>79</v>
      </c>
      <c r="C22" s="48">
        <v>45</v>
      </c>
      <c r="D22" s="48" t="str">
        <f>IF(B18="HABILITADO",MAX(E53:E56),"N/A")</f>
        <v>N/A</v>
      </c>
      <c r="E22" s="37"/>
      <c r="F22" s="37"/>
      <c r="G22" s="37"/>
      <c r="H22" s="37"/>
      <c r="I22" s="37"/>
      <c r="J22" s="37"/>
      <c r="K22" s="37"/>
      <c r="L22" s="37"/>
      <c r="M22" s="35"/>
      <c r="N22" s="35"/>
      <c r="O22" s="35"/>
      <c r="P22" s="35"/>
      <c r="Q22" s="35"/>
    </row>
    <row r="23" spans="1:17" x14ac:dyDescent="0.25">
      <c r="A23" s="46" t="s">
        <v>34</v>
      </c>
      <c r="B23" s="47" t="s">
        <v>80</v>
      </c>
      <c r="C23" s="48">
        <v>35</v>
      </c>
      <c r="D23" s="48" t="str">
        <f>IF(B18="HABILITADO",MAX(E59:E62),"N/A")</f>
        <v>N/A</v>
      </c>
      <c r="E23" s="37"/>
      <c r="F23" s="37"/>
      <c r="G23" s="37"/>
      <c r="H23" s="37"/>
      <c r="I23" s="37"/>
      <c r="J23" s="37"/>
      <c r="K23" s="37"/>
      <c r="L23" s="37"/>
      <c r="M23" s="35"/>
      <c r="N23" s="35"/>
      <c r="O23" s="35"/>
      <c r="P23" s="35"/>
      <c r="Q23" s="35"/>
    </row>
    <row r="24" spans="1:17" x14ac:dyDescent="0.25">
      <c r="A24" s="46" t="s">
        <v>35</v>
      </c>
      <c r="B24" s="47" t="s">
        <v>81</v>
      </c>
      <c r="C24" s="48">
        <v>10</v>
      </c>
      <c r="D24" s="48" t="str">
        <f>IF(B18="HABILITADO",E67,"N/A")</f>
        <v>N/A</v>
      </c>
      <c r="E24" s="37"/>
      <c r="F24" s="37"/>
      <c r="G24" s="37"/>
      <c r="H24" s="37"/>
      <c r="I24" s="37"/>
      <c r="J24" s="37"/>
      <c r="K24" s="37"/>
      <c r="L24" s="37"/>
      <c r="M24" s="35"/>
      <c r="N24" s="35"/>
      <c r="O24" s="35"/>
      <c r="P24" s="35"/>
      <c r="Q24" s="35"/>
    </row>
    <row r="25" spans="1:17" ht="27" x14ac:dyDescent="0.25">
      <c r="A25" s="46" t="s">
        <v>36</v>
      </c>
      <c r="B25" s="47" t="s">
        <v>82</v>
      </c>
      <c r="C25" s="48">
        <v>10</v>
      </c>
      <c r="D25" s="48" t="str">
        <f>+IF(B18="HABILITADO",E71,"N/A")</f>
        <v>N/A</v>
      </c>
      <c r="E25" s="37"/>
      <c r="F25" s="37"/>
      <c r="G25" s="37"/>
      <c r="H25" s="37"/>
      <c r="I25" s="37"/>
      <c r="J25" s="37"/>
      <c r="K25" s="37"/>
      <c r="L25" s="37"/>
      <c r="M25" s="35"/>
      <c r="N25" s="35"/>
      <c r="O25" s="35"/>
      <c r="P25" s="35"/>
      <c r="Q25" s="35"/>
    </row>
    <row r="26" spans="1:17" x14ac:dyDescent="0.25">
      <c r="A26" s="84" t="s">
        <v>37</v>
      </c>
      <c r="B26" s="86"/>
      <c r="C26" s="49">
        <f>SUM(C22:C25)</f>
        <v>100</v>
      </c>
      <c r="D26" s="49">
        <f>SUM(D22:D25)</f>
        <v>0</v>
      </c>
      <c r="E26" s="37"/>
      <c r="F26" s="37"/>
      <c r="G26" s="37"/>
      <c r="H26" s="37"/>
      <c r="I26" s="37"/>
      <c r="J26" s="37"/>
      <c r="K26" s="37"/>
      <c r="L26" s="37"/>
      <c r="M26" s="35"/>
      <c r="N26" s="35"/>
      <c r="O26" s="35"/>
      <c r="P26" s="35"/>
      <c r="Q26" s="35"/>
    </row>
    <row r="27" spans="1:17" x14ac:dyDescent="0.25">
      <c r="A27" s="32"/>
      <c r="B27" s="32"/>
      <c r="C27" s="37"/>
      <c r="D27" s="37"/>
      <c r="E27" s="37"/>
      <c r="F27" s="37"/>
      <c r="G27" s="37"/>
      <c r="H27" s="37"/>
      <c r="I27" s="37"/>
      <c r="J27" s="37"/>
      <c r="K27" s="37"/>
      <c r="L27" s="37"/>
      <c r="M27" s="35"/>
      <c r="N27" s="35"/>
      <c r="O27" s="35"/>
      <c r="P27" s="35"/>
      <c r="Q27" s="35"/>
    </row>
    <row r="28" spans="1:17" x14ac:dyDescent="0.25">
      <c r="A28" s="37"/>
      <c r="B28" s="50"/>
      <c r="C28" s="50"/>
      <c r="D28" s="50"/>
      <c r="E28" s="50"/>
      <c r="F28" s="50"/>
      <c r="G28" s="50"/>
      <c r="H28" s="50"/>
      <c r="I28" s="50"/>
      <c r="J28" s="50"/>
      <c r="K28" s="50"/>
      <c r="L28" s="50"/>
      <c r="M28" s="50"/>
      <c r="N28" s="51"/>
      <c r="O28" s="51"/>
      <c r="P28" s="51"/>
      <c r="Q28" s="51"/>
    </row>
    <row r="29" spans="1:17" x14ac:dyDescent="0.25">
      <c r="A29" s="37"/>
      <c r="B29" s="50"/>
      <c r="C29" s="89" t="s">
        <v>38</v>
      </c>
      <c r="D29" s="89"/>
      <c r="E29" s="89"/>
      <c r="F29" s="89"/>
      <c r="G29" s="89"/>
      <c r="H29" s="50"/>
      <c r="I29" s="50"/>
      <c r="J29" s="50"/>
      <c r="K29" s="50"/>
      <c r="L29" s="50"/>
      <c r="M29" s="50"/>
      <c r="N29" s="51"/>
      <c r="O29" s="51"/>
      <c r="P29" s="51"/>
      <c r="Q29" s="51"/>
    </row>
    <row r="30" spans="1:17" x14ac:dyDescent="0.25">
      <c r="A30" s="89" t="s">
        <v>71</v>
      </c>
      <c r="B30" s="89"/>
      <c r="C30" s="52" t="s">
        <v>39</v>
      </c>
      <c r="D30" s="52" t="s">
        <v>40</v>
      </c>
      <c r="E30" s="52" t="s">
        <v>41</v>
      </c>
      <c r="F30" s="52" t="s">
        <v>42</v>
      </c>
      <c r="G30" s="52" t="s">
        <v>43</v>
      </c>
      <c r="H30" s="53" t="s">
        <v>19</v>
      </c>
    </row>
    <row r="31" spans="1:17" ht="71.25" customHeight="1" x14ac:dyDescent="0.25">
      <c r="A31" s="46" t="s">
        <v>44</v>
      </c>
      <c r="B31" s="41" t="s">
        <v>45</v>
      </c>
      <c r="C31" s="3" t="s">
        <v>26</v>
      </c>
      <c r="D31" s="3" t="s">
        <v>26</v>
      </c>
      <c r="E31" s="3"/>
      <c r="F31" s="3"/>
      <c r="G31" s="3"/>
      <c r="H31" s="4" t="s">
        <v>141</v>
      </c>
    </row>
    <row r="32" spans="1:17" ht="118.5" customHeight="1" x14ac:dyDescent="0.25">
      <c r="A32" s="46" t="s">
        <v>46</v>
      </c>
      <c r="B32" s="41" t="s">
        <v>72</v>
      </c>
      <c r="C32" s="3" t="s">
        <v>26</v>
      </c>
      <c r="D32" s="3" t="s">
        <v>26</v>
      </c>
      <c r="E32" s="3"/>
      <c r="F32" s="3"/>
      <c r="G32" s="3"/>
      <c r="H32" s="4" t="s">
        <v>135</v>
      </c>
    </row>
    <row r="33" spans="1:18" ht="238.5" customHeight="1" x14ac:dyDescent="0.25">
      <c r="A33" s="46" t="s">
        <v>73</v>
      </c>
      <c r="B33" s="41" t="s">
        <v>97</v>
      </c>
      <c r="C33" s="3" t="s">
        <v>26</v>
      </c>
      <c r="D33" s="3" t="s">
        <v>26</v>
      </c>
      <c r="E33" s="3"/>
      <c r="F33" s="3"/>
      <c r="G33" s="3"/>
      <c r="H33" s="4" t="s">
        <v>133</v>
      </c>
    </row>
    <row r="34" spans="1:18" ht="252" customHeight="1" x14ac:dyDescent="0.25">
      <c r="A34" s="46" t="s">
        <v>73</v>
      </c>
      <c r="B34" s="41" t="s">
        <v>128</v>
      </c>
      <c r="C34" s="3" t="s">
        <v>26</v>
      </c>
      <c r="D34" s="3" t="s">
        <v>26</v>
      </c>
      <c r="E34" s="3"/>
      <c r="F34" s="3"/>
      <c r="G34" s="3"/>
      <c r="H34" s="4" t="s">
        <v>148</v>
      </c>
    </row>
    <row r="35" spans="1:18" ht="256.5" customHeight="1" x14ac:dyDescent="0.25">
      <c r="A35" s="46" t="s">
        <v>73</v>
      </c>
      <c r="B35" s="41" t="s">
        <v>129</v>
      </c>
      <c r="C35" s="75" t="s">
        <v>26</v>
      </c>
      <c r="D35" s="76"/>
      <c r="E35" s="76"/>
      <c r="F35" s="76"/>
      <c r="G35" s="77"/>
      <c r="H35" s="4" t="s">
        <v>133</v>
      </c>
    </row>
    <row r="36" spans="1:18" ht="57" customHeight="1" x14ac:dyDescent="0.25">
      <c r="A36" s="46" t="s">
        <v>74</v>
      </c>
      <c r="B36" s="41" t="s">
        <v>47</v>
      </c>
      <c r="C36" s="75" t="str">
        <f>IF(AND(E42="CUMPLE",E43="CUMPLE",E44="CUMPLE",E45="CUMPLE"),"CUMPLE","NO CUMPLE")</f>
        <v>CUMPLE</v>
      </c>
      <c r="D36" s="76"/>
      <c r="E36" s="76"/>
      <c r="F36" s="76"/>
      <c r="G36" s="77"/>
      <c r="H36" s="4" t="s">
        <v>138</v>
      </c>
    </row>
    <row r="37" spans="1:18" ht="84.75" customHeight="1" x14ac:dyDescent="0.25">
      <c r="A37" s="46">
        <v>14</v>
      </c>
      <c r="B37" s="41" t="s">
        <v>48</v>
      </c>
      <c r="C37" s="75" t="s">
        <v>26</v>
      </c>
      <c r="D37" s="76"/>
      <c r="E37" s="76"/>
      <c r="F37" s="76"/>
      <c r="G37" s="77"/>
      <c r="H37" s="4" t="s">
        <v>142</v>
      </c>
    </row>
    <row r="38" spans="1:18" ht="165" customHeight="1" x14ac:dyDescent="0.25">
      <c r="A38" s="46">
        <v>15</v>
      </c>
      <c r="B38" s="41" t="s">
        <v>75</v>
      </c>
      <c r="C38" s="75" t="s">
        <v>26</v>
      </c>
      <c r="D38" s="76"/>
      <c r="E38" s="76"/>
      <c r="F38" s="76"/>
      <c r="G38" s="77"/>
      <c r="H38" s="4" t="s">
        <v>143</v>
      </c>
    </row>
    <row r="39" spans="1:18" s="56" customFormat="1" ht="50.25" customHeight="1" x14ac:dyDescent="0.25">
      <c r="A39" s="78" t="s">
        <v>102</v>
      </c>
      <c r="B39" s="79"/>
      <c r="C39" s="79"/>
      <c r="D39" s="79"/>
      <c r="E39" s="79"/>
      <c r="F39" s="79"/>
      <c r="G39" s="79"/>
      <c r="H39" s="80"/>
      <c r="I39" s="55"/>
      <c r="J39" s="55"/>
      <c r="K39" s="55"/>
      <c r="L39" s="55"/>
      <c r="M39" s="55"/>
      <c r="N39" s="55"/>
      <c r="O39" s="51"/>
      <c r="P39" s="51"/>
      <c r="Q39" s="51"/>
      <c r="R39" s="51"/>
    </row>
    <row r="40" spans="1:18" x14ac:dyDescent="0.25">
      <c r="A40" s="37"/>
      <c r="B40" s="50"/>
      <c r="C40" s="50"/>
      <c r="D40" s="50"/>
      <c r="E40" s="50"/>
      <c r="F40" s="50"/>
      <c r="G40" s="50"/>
      <c r="H40" s="50"/>
      <c r="I40" s="50"/>
      <c r="J40" s="50"/>
      <c r="K40" s="50"/>
      <c r="L40" s="50"/>
      <c r="M40" s="50"/>
      <c r="N40" s="51"/>
      <c r="O40" s="51"/>
      <c r="P40" s="51"/>
      <c r="Q40" s="51"/>
    </row>
    <row r="41" spans="1:18" s="56" customFormat="1" ht="27" customHeight="1" x14ac:dyDescent="0.25">
      <c r="A41" s="91" t="s">
        <v>49</v>
      </c>
      <c r="B41" s="92"/>
      <c r="C41" s="92"/>
      <c r="D41" s="93"/>
      <c r="E41" s="38" t="s">
        <v>50</v>
      </c>
      <c r="F41" s="90" t="s">
        <v>19</v>
      </c>
      <c r="G41" s="90"/>
      <c r="H41" s="90"/>
      <c r="I41" s="55"/>
      <c r="J41" s="55"/>
      <c r="K41" s="55"/>
      <c r="L41" s="55"/>
      <c r="M41" s="55"/>
      <c r="N41" s="55"/>
      <c r="O41" s="51"/>
      <c r="P41" s="51"/>
      <c r="Q41" s="51"/>
      <c r="R41" s="51"/>
    </row>
    <row r="42" spans="1:18" s="56" customFormat="1" ht="40.5" customHeight="1" x14ac:dyDescent="0.25">
      <c r="A42" s="97" t="s">
        <v>98</v>
      </c>
      <c r="B42" s="98"/>
      <c r="C42" s="98"/>
      <c r="D42" s="99"/>
      <c r="E42" s="3" t="s">
        <v>26</v>
      </c>
      <c r="F42" s="94" t="s">
        <v>124</v>
      </c>
      <c r="G42" s="95"/>
      <c r="H42" s="96"/>
      <c r="I42" s="55"/>
      <c r="J42" s="55"/>
      <c r="K42" s="55"/>
      <c r="L42" s="55"/>
      <c r="M42" s="55"/>
      <c r="N42" s="55"/>
      <c r="O42" s="51"/>
      <c r="P42" s="51"/>
      <c r="Q42" s="51"/>
      <c r="R42" s="51"/>
    </row>
    <row r="43" spans="1:18" s="56" customFormat="1" ht="29.45" customHeight="1" x14ac:dyDescent="0.25">
      <c r="A43" s="97" t="s">
        <v>51</v>
      </c>
      <c r="B43" s="98"/>
      <c r="C43" s="98"/>
      <c r="D43" s="99"/>
      <c r="E43" s="3" t="s">
        <v>26</v>
      </c>
      <c r="F43" s="94" t="s">
        <v>125</v>
      </c>
      <c r="G43" s="95"/>
      <c r="H43" s="96"/>
      <c r="I43" s="55"/>
      <c r="J43" s="55"/>
      <c r="K43" s="55"/>
      <c r="L43" s="55"/>
      <c r="M43" s="55"/>
      <c r="N43" s="55"/>
      <c r="O43" s="51"/>
      <c r="P43" s="51"/>
      <c r="Q43" s="51"/>
      <c r="R43" s="51"/>
    </row>
    <row r="44" spans="1:18" s="56" customFormat="1" ht="21" customHeight="1" x14ac:dyDescent="0.25">
      <c r="A44" s="97" t="s">
        <v>52</v>
      </c>
      <c r="B44" s="98"/>
      <c r="C44" s="98"/>
      <c r="D44" s="99"/>
      <c r="E44" s="3" t="s">
        <v>26</v>
      </c>
      <c r="F44" s="94" t="s">
        <v>126</v>
      </c>
      <c r="G44" s="95"/>
      <c r="H44" s="96"/>
      <c r="I44" s="55"/>
      <c r="J44" s="55"/>
      <c r="K44" s="55"/>
      <c r="L44" s="55"/>
      <c r="M44" s="55"/>
      <c r="N44" s="55"/>
      <c r="O44" s="51"/>
      <c r="P44" s="51"/>
      <c r="Q44" s="51"/>
      <c r="R44" s="51"/>
    </row>
    <row r="45" spans="1:18" s="56" customFormat="1" ht="23.45" customHeight="1" x14ac:dyDescent="0.25">
      <c r="A45" s="97" t="s">
        <v>99</v>
      </c>
      <c r="B45" s="98"/>
      <c r="C45" s="98"/>
      <c r="D45" s="99"/>
      <c r="E45" s="3" t="s">
        <v>26</v>
      </c>
      <c r="F45" s="94" t="s">
        <v>127</v>
      </c>
      <c r="G45" s="95"/>
      <c r="H45" s="96"/>
      <c r="I45" s="55"/>
      <c r="J45" s="55"/>
      <c r="K45" s="55"/>
      <c r="L45" s="55"/>
      <c r="M45" s="55"/>
      <c r="N45" s="55"/>
      <c r="O45" s="51"/>
      <c r="P45" s="51"/>
      <c r="Q45" s="51"/>
      <c r="R45" s="51"/>
    </row>
    <row r="46" spans="1:18" s="56" customFormat="1" ht="54.75" customHeight="1" x14ac:dyDescent="0.25">
      <c r="A46" s="78" t="s">
        <v>103</v>
      </c>
      <c r="B46" s="79"/>
      <c r="C46" s="79"/>
      <c r="D46" s="79"/>
      <c r="E46" s="79"/>
      <c r="F46" s="79"/>
      <c r="G46" s="79"/>
      <c r="H46" s="80"/>
      <c r="I46" s="55"/>
      <c r="J46" s="55"/>
      <c r="K46" s="55"/>
      <c r="L46" s="55"/>
      <c r="M46" s="55"/>
      <c r="N46" s="55"/>
      <c r="O46" s="51"/>
      <c r="P46" s="51"/>
      <c r="Q46" s="51"/>
      <c r="R46" s="51"/>
    </row>
    <row r="47" spans="1:18" x14ac:dyDescent="0.25">
      <c r="A47" s="34"/>
      <c r="C47" s="57"/>
      <c r="D47" s="57"/>
      <c r="E47" s="57"/>
      <c r="F47" s="57"/>
    </row>
    <row r="48" spans="1:18" x14ac:dyDescent="0.25">
      <c r="A48" s="89" t="s">
        <v>53</v>
      </c>
      <c r="B48" s="89"/>
      <c r="C48" s="52" t="str">
        <f>+IF(COUNTIF(C31:G37,"=NO CUMPLE")&gt;0,"NO CUMPLE","CUMPLE")</f>
        <v>CUMPLE</v>
      </c>
      <c r="D48" s="34"/>
      <c r="E48" s="34"/>
      <c r="F48" s="34"/>
    </row>
    <row r="49" spans="1:17" x14ac:dyDescent="0.25">
      <c r="A49" s="37"/>
      <c r="B49" s="50"/>
      <c r="C49" s="50"/>
      <c r="D49" s="50"/>
      <c r="E49" s="50"/>
      <c r="F49" s="50"/>
      <c r="G49" s="50"/>
      <c r="H49" s="50"/>
      <c r="I49" s="50"/>
      <c r="J49" s="50"/>
      <c r="K49" s="50"/>
      <c r="L49" s="50"/>
      <c r="M49" s="50"/>
      <c r="N49" s="51"/>
      <c r="O49" s="51"/>
      <c r="P49" s="51"/>
      <c r="Q49" s="51"/>
    </row>
    <row r="50" spans="1:17" x14ac:dyDescent="0.25">
      <c r="A50" s="89" t="s">
        <v>54</v>
      </c>
      <c r="B50" s="89"/>
      <c r="C50" s="89"/>
      <c r="D50" s="89"/>
      <c r="E50" s="89"/>
      <c r="F50" s="89"/>
      <c r="G50" s="89"/>
      <c r="H50" s="89"/>
      <c r="O50" s="57"/>
      <c r="P50" s="57"/>
      <c r="Q50" s="57"/>
    </row>
    <row r="52" spans="1:17" ht="96.75" customHeight="1" x14ac:dyDescent="0.25">
      <c r="A52" s="106" t="s">
        <v>77</v>
      </c>
      <c r="B52" s="38" t="s">
        <v>57</v>
      </c>
      <c r="C52" s="38" t="s">
        <v>55</v>
      </c>
      <c r="D52" s="38" t="s">
        <v>130</v>
      </c>
      <c r="E52" s="38" t="s">
        <v>58</v>
      </c>
      <c r="F52" s="111" t="s">
        <v>19</v>
      </c>
      <c r="G52" s="111"/>
      <c r="H52" s="111"/>
    </row>
    <row r="53" spans="1:17" x14ac:dyDescent="0.25">
      <c r="A53" s="106"/>
      <c r="B53" s="54" t="s">
        <v>59</v>
      </c>
      <c r="C53" s="58">
        <v>0</v>
      </c>
      <c r="D53" s="12"/>
      <c r="E53" s="59">
        <f>IF(COUNTIF($D$53:$D$56,"X")&lt;=1=TRUE,IF(D53="X",C53,0),"ERROR")</f>
        <v>0</v>
      </c>
      <c r="F53" s="113"/>
      <c r="G53" s="114"/>
      <c r="H53" s="115"/>
    </row>
    <row r="54" spans="1:17" x14ac:dyDescent="0.25">
      <c r="A54" s="106"/>
      <c r="B54" s="54" t="s">
        <v>60</v>
      </c>
      <c r="C54" s="58">
        <v>5</v>
      </c>
      <c r="D54" s="12"/>
      <c r="E54" s="59">
        <f t="shared" ref="E54:E56" si="0">IF(COUNTIF($D$53:$D$56,"X")&lt;=1=TRUE,IF(D54="X",C54,0),"ERROR")</f>
        <v>0</v>
      </c>
      <c r="F54" s="113"/>
      <c r="G54" s="114"/>
      <c r="H54" s="115"/>
    </row>
    <row r="55" spans="1:17" ht="102" customHeight="1" x14ac:dyDescent="0.25">
      <c r="A55" s="106"/>
      <c r="B55" s="54" t="s">
        <v>61</v>
      </c>
      <c r="C55" s="58">
        <v>20</v>
      </c>
      <c r="D55" s="12"/>
      <c r="E55" s="59">
        <f t="shared" si="0"/>
        <v>0</v>
      </c>
      <c r="F55" s="116" t="s">
        <v>151</v>
      </c>
      <c r="G55" s="117"/>
      <c r="H55" s="118"/>
    </row>
    <row r="56" spans="1:17" x14ac:dyDescent="0.25">
      <c r="A56" s="106"/>
      <c r="B56" s="54" t="s">
        <v>62</v>
      </c>
      <c r="C56" s="58">
        <v>45</v>
      </c>
      <c r="D56" s="12"/>
      <c r="E56" s="59">
        <f t="shared" si="0"/>
        <v>0</v>
      </c>
      <c r="F56" s="116"/>
      <c r="G56" s="117"/>
      <c r="H56" s="118"/>
    </row>
    <row r="58" spans="1:17" s="56" customFormat="1" ht="75" customHeight="1" x14ac:dyDescent="0.25">
      <c r="A58" s="106" t="s">
        <v>85</v>
      </c>
      <c r="B58" s="38" t="s">
        <v>86</v>
      </c>
      <c r="C58" s="38" t="s">
        <v>55</v>
      </c>
      <c r="D58" s="38" t="s">
        <v>130</v>
      </c>
      <c r="E58" s="38" t="s">
        <v>58</v>
      </c>
      <c r="F58" s="100" t="s">
        <v>19</v>
      </c>
      <c r="G58" s="101"/>
      <c r="H58" s="102"/>
    </row>
    <row r="59" spans="1:17" s="56" customFormat="1" x14ac:dyDescent="0.25">
      <c r="A59" s="106"/>
      <c r="B59" s="60" t="s">
        <v>89</v>
      </c>
      <c r="C59" s="58">
        <v>0</v>
      </c>
      <c r="D59" s="12"/>
      <c r="E59" s="59">
        <f>IF(COUNTIF($D$59:$D$62,"X")&lt;=1=TRUE,IF(D59="X",C59,0),"ERROR")</f>
        <v>0</v>
      </c>
      <c r="F59" s="103"/>
      <c r="G59" s="104"/>
      <c r="H59" s="105"/>
    </row>
    <row r="60" spans="1:17" s="56" customFormat="1" ht="127.5" customHeight="1" x14ac:dyDescent="0.25">
      <c r="A60" s="106"/>
      <c r="B60" s="60" t="s">
        <v>87</v>
      </c>
      <c r="C60" s="58">
        <v>10</v>
      </c>
      <c r="D60" s="12"/>
      <c r="E60" s="59">
        <f>IF(COUNTIF($D$59:$D$62,"X")&lt;=1=TRUE,IF(D60="X",C60,0),"ERROR")</f>
        <v>0</v>
      </c>
      <c r="F60" s="116" t="s">
        <v>152</v>
      </c>
      <c r="G60" s="117"/>
      <c r="H60" s="118"/>
    </row>
    <row r="61" spans="1:17" s="56" customFormat="1" ht="18.75" customHeight="1" x14ac:dyDescent="0.25">
      <c r="A61" s="106"/>
      <c r="B61" s="60" t="s">
        <v>88</v>
      </c>
      <c r="C61" s="58">
        <v>20</v>
      </c>
      <c r="D61" s="12"/>
      <c r="E61" s="59">
        <f t="shared" ref="E61:E62" si="1">IF(COUNTIF($D$59:$D$62,"X")&lt;=1=TRUE,IF(D61="X",C61,0),"ERROR")</f>
        <v>0</v>
      </c>
      <c r="F61" s="103"/>
      <c r="G61" s="104"/>
      <c r="H61" s="105"/>
    </row>
    <row r="62" spans="1:17" s="56" customFormat="1" x14ac:dyDescent="0.25">
      <c r="A62" s="106"/>
      <c r="B62" s="60" t="s">
        <v>90</v>
      </c>
      <c r="C62" s="58">
        <v>35</v>
      </c>
      <c r="D62" s="12"/>
      <c r="E62" s="59">
        <f t="shared" si="1"/>
        <v>0</v>
      </c>
      <c r="F62" s="121"/>
      <c r="G62" s="122"/>
      <c r="H62" s="123"/>
    </row>
    <row r="66" spans="1:18" ht="83.25" customHeight="1" x14ac:dyDescent="0.25">
      <c r="A66" s="106" t="s">
        <v>91</v>
      </c>
      <c r="B66" s="38" t="s">
        <v>92</v>
      </c>
      <c r="C66" s="38" t="s">
        <v>93</v>
      </c>
      <c r="D66" s="38" t="s">
        <v>55</v>
      </c>
      <c r="E66" s="38" t="s">
        <v>56</v>
      </c>
      <c r="F66" s="111" t="s">
        <v>19</v>
      </c>
      <c r="G66" s="111"/>
      <c r="H66" s="111"/>
    </row>
    <row r="67" spans="1:18" ht="119.25" customHeight="1" x14ac:dyDescent="0.25">
      <c r="A67" s="106"/>
      <c r="B67" s="61">
        <f>+ROUND('Resumen Grupo'!E3*10%,0)</f>
        <v>225</v>
      </c>
      <c r="C67" s="11"/>
      <c r="D67" s="48">
        <v>10</v>
      </c>
      <c r="E67" s="48">
        <f>IF(C67&gt;=B67,10,0)</f>
        <v>0</v>
      </c>
      <c r="F67" s="112" t="s">
        <v>153</v>
      </c>
      <c r="G67" s="112"/>
      <c r="H67" s="112"/>
    </row>
    <row r="69" spans="1:18" x14ac:dyDescent="0.25">
      <c r="A69" s="32"/>
      <c r="B69" s="32"/>
      <c r="C69" s="37"/>
      <c r="D69" s="37"/>
      <c r="E69" s="37"/>
      <c r="F69" s="37"/>
      <c r="G69" s="37"/>
      <c r="H69" s="37"/>
      <c r="I69" s="37"/>
      <c r="J69" s="37"/>
      <c r="K69" s="37"/>
      <c r="L69" s="37"/>
      <c r="M69" s="35"/>
      <c r="N69" s="35"/>
      <c r="O69" s="35"/>
      <c r="P69" s="35"/>
      <c r="Q69" s="35"/>
    </row>
    <row r="70" spans="1:18" ht="81.75" customHeight="1" x14ac:dyDescent="0.25">
      <c r="A70" s="109" t="s">
        <v>64</v>
      </c>
      <c r="B70" s="38" t="s">
        <v>83</v>
      </c>
      <c r="C70" s="38" t="s">
        <v>84</v>
      </c>
      <c r="D70" s="38" t="s">
        <v>55</v>
      </c>
      <c r="E70" s="38" t="s">
        <v>56</v>
      </c>
      <c r="F70" s="111" t="s">
        <v>19</v>
      </c>
      <c r="G70" s="111"/>
      <c r="H70" s="111"/>
      <c r="I70" s="37"/>
      <c r="J70" s="37"/>
      <c r="K70" s="35"/>
      <c r="L70" s="35"/>
      <c r="M70" s="35"/>
      <c r="N70" s="35"/>
      <c r="O70" s="35"/>
    </row>
    <row r="71" spans="1:18" ht="125.25" customHeight="1" x14ac:dyDescent="0.25">
      <c r="A71" s="110"/>
      <c r="B71" s="61">
        <f>+ROUND('Resumen Grupo'!E3*50%,0)</f>
        <v>1125</v>
      </c>
      <c r="C71" s="13"/>
      <c r="D71" s="48">
        <v>10</v>
      </c>
      <c r="E71" s="48">
        <f>IF(((C71-B71)/'Resumen Grupo'!E3)*D71&gt;10,10,IF((((C71-B71)/'Resumen Grupo'!E3)*D71)&lt;0,0,((C71-B71)/'Resumen Grupo'!E3)*D71))</f>
        <v>0</v>
      </c>
      <c r="F71" s="112" t="s">
        <v>154</v>
      </c>
      <c r="G71" s="112"/>
      <c r="H71" s="112"/>
      <c r="I71" s="37"/>
      <c r="J71" s="37"/>
      <c r="K71" s="35"/>
      <c r="L71" s="35"/>
      <c r="M71" s="35"/>
      <c r="N71" s="35"/>
      <c r="O71" s="35"/>
    </row>
    <row r="72" spans="1:18" s="56" customFormat="1" ht="131.25" customHeight="1" x14ac:dyDescent="0.25">
      <c r="A72" s="78" t="s">
        <v>104</v>
      </c>
      <c r="B72" s="79"/>
      <c r="C72" s="79"/>
      <c r="D72" s="79"/>
      <c r="E72" s="79"/>
      <c r="F72" s="79"/>
      <c r="G72" s="79"/>
      <c r="H72" s="80"/>
      <c r="I72" s="55"/>
      <c r="J72" s="55"/>
      <c r="K72" s="55"/>
      <c r="L72" s="55"/>
      <c r="M72" s="55"/>
      <c r="N72" s="55"/>
      <c r="O72" s="51"/>
      <c r="P72" s="51"/>
      <c r="Q72" s="51"/>
      <c r="R72" s="51"/>
    </row>
  </sheetData>
  <sheetProtection algorithmName="SHA-512" hashValue="z9/qpUOxN0d2ymeb2WVIb2uWkJ1t1ZCPvgDhsT7BblkvcxRM2DeMo1aq165G7wIVHfjfDJgIbM5tiWLwZ+3vGg==" saltValue="iFa+BkXZ04HLLAqfPU5KOA==" spinCount="100000" sheet="1" objects="1" scenarios="1"/>
  <mergeCells count="51">
    <mergeCell ref="A72:H72"/>
    <mergeCell ref="A66:A67"/>
    <mergeCell ref="F66:H66"/>
    <mergeCell ref="F67:H67"/>
    <mergeCell ref="A70:A71"/>
    <mergeCell ref="F70:H70"/>
    <mergeCell ref="F71:H71"/>
    <mergeCell ref="A58:A62"/>
    <mergeCell ref="F58:H58"/>
    <mergeCell ref="F59:H59"/>
    <mergeCell ref="F60:H60"/>
    <mergeCell ref="F61:H61"/>
    <mergeCell ref="F62:H62"/>
    <mergeCell ref="A50:H50"/>
    <mergeCell ref="A52:A56"/>
    <mergeCell ref="F52:H52"/>
    <mergeCell ref="F53:H53"/>
    <mergeCell ref="F54:H54"/>
    <mergeCell ref="F55:H55"/>
    <mergeCell ref="F56:H56"/>
    <mergeCell ref="A48:B48"/>
    <mergeCell ref="A39:H39"/>
    <mergeCell ref="A41:D41"/>
    <mergeCell ref="F41:H41"/>
    <mergeCell ref="A42:D42"/>
    <mergeCell ref="F42:H42"/>
    <mergeCell ref="A43:D43"/>
    <mergeCell ref="F43:H43"/>
    <mergeCell ref="A44:D44"/>
    <mergeCell ref="F44:H44"/>
    <mergeCell ref="A45:D45"/>
    <mergeCell ref="F45:H45"/>
    <mergeCell ref="A46:H46"/>
    <mergeCell ref="C38:G38"/>
    <mergeCell ref="G10:H10"/>
    <mergeCell ref="G11:H11"/>
    <mergeCell ref="A13:B13"/>
    <mergeCell ref="A20:D20"/>
    <mergeCell ref="A21:B21"/>
    <mergeCell ref="A26:B26"/>
    <mergeCell ref="C29:G29"/>
    <mergeCell ref="A30:B30"/>
    <mergeCell ref="C35:G35"/>
    <mergeCell ref="C36:G36"/>
    <mergeCell ref="C37:G37"/>
    <mergeCell ref="G9:H9"/>
    <mergeCell ref="A1:I1"/>
    <mergeCell ref="B3:E3"/>
    <mergeCell ref="G6:H6"/>
    <mergeCell ref="G7:H7"/>
    <mergeCell ref="G8:H8"/>
  </mergeCells>
  <conditionalFormatting sqref="E39">
    <cfRule type="cellIs" dxfId="3" priority="3" operator="equal">
      <formula>"NO CUMPLE"</formula>
    </cfRule>
  </conditionalFormatting>
  <conditionalFormatting sqref="E46">
    <cfRule type="cellIs" dxfId="2" priority="4" operator="equal">
      <formula>"NO CUMPLE"</formula>
    </cfRule>
  </conditionalFormatting>
  <conditionalFormatting sqref="E53:E56">
    <cfRule type="cellIs" dxfId="1" priority="1" operator="equal">
      <formula>"ERROR"</formula>
    </cfRule>
  </conditionalFormatting>
  <conditionalFormatting sqref="E59:E62">
    <cfRule type="cellIs" dxfId="0"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5">
        <x14:dataValidation type="list" showInputMessage="1" showErrorMessage="1" errorTitle="No permitido" error="Seleccione" xr:uid="{C56706FA-2AA9-456A-A6E5-FFFAEC0D3854}">
          <x14:formula1>
            <xm:f>Variables!$A$2:$A$3</xm:f>
          </x14:formula1>
          <xm:sqref>E46 E39</xm:sqref>
        </x14:dataValidation>
        <x14:dataValidation type="list" allowBlank="1" showInputMessage="1" showErrorMessage="1" xr:uid="{D7FD4718-AB7E-44A0-8599-B9177EB02274}">
          <x14:formula1>
            <xm:f>Variables!$A$2:$A$3</xm:f>
          </x14:formula1>
          <xm:sqref>C37:G38 E42:E45 C31:G35</xm:sqref>
        </x14:dataValidation>
        <x14:dataValidation type="list" allowBlank="1" showInputMessage="1" showErrorMessage="1" xr:uid="{085AE1CF-CE95-411C-A610-5831D2FA0B15}">
          <x14:formula1>
            <xm:f>Variables!$B$2:$B$3</xm:f>
          </x14:formula1>
          <xm:sqref>D59:D62 D53:D56</xm:sqref>
        </x14:dataValidation>
        <x14:dataValidation type="list" allowBlank="1" showInputMessage="1" showErrorMessage="1" xr:uid="{02ADCB93-07DA-4485-8FED-72877D188EC5}">
          <x14:formula1>
            <xm:f>Variables!$C$2:$C$3</xm:f>
          </x14:formula1>
          <xm:sqref>F7:F11</xm:sqref>
        </x14:dataValidation>
        <x14:dataValidation type="list" allowBlank="1" showInputMessage="1" showErrorMessage="1" xr:uid="{F0CAB991-E883-4A19-B0E6-D75BA5144697}">
          <x14:formula1>
            <xm:f>Variables!$A$2:$A$4</xm:f>
          </x14:formula1>
          <xm:sqref>B15:B17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0C18-3DE1-4E20-80D5-C00D5160187C}">
  <sheetPr codeName="Sheet1"/>
  <dimension ref="A1:C4"/>
  <sheetViews>
    <sheetView workbookViewId="0">
      <selection activeCell="A4" sqref="A4"/>
    </sheetView>
  </sheetViews>
  <sheetFormatPr baseColWidth="10" defaultColWidth="9.140625" defaultRowHeight="15" x14ac:dyDescent="0.25"/>
  <cols>
    <col min="1" max="1" width="10.7109375" style="1" customWidth="1"/>
  </cols>
  <sheetData>
    <row r="1" spans="1:3" x14ac:dyDescent="0.25">
      <c r="A1" s="1" t="s">
        <v>66</v>
      </c>
      <c r="B1" s="1" t="s">
        <v>67</v>
      </c>
      <c r="C1" s="1" t="s">
        <v>100</v>
      </c>
    </row>
    <row r="2" spans="1:3" x14ac:dyDescent="0.25">
      <c r="A2" s="1" t="s">
        <v>26</v>
      </c>
      <c r="B2" s="1" t="s">
        <v>63</v>
      </c>
      <c r="C2" s="1" t="s">
        <v>21</v>
      </c>
    </row>
    <row r="3" spans="1:3" x14ac:dyDescent="0.25">
      <c r="A3" s="1" t="s">
        <v>65</v>
      </c>
      <c r="B3" s="1" t="s">
        <v>78</v>
      </c>
      <c r="C3" s="1" t="s">
        <v>101</v>
      </c>
    </row>
    <row r="4" spans="1:3" x14ac:dyDescent="0.25">
      <c r="A4" s="1" t="s">
        <v>150</v>
      </c>
      <c r="B4" s="1"/>
      <c r="C4" s="1"/>
    </row>
  </sheetData>
  <phoneticPr fontId="6"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Resumen Grupo</vt:lpstr>
      <vt:lpstr>INTTEL GO SAS</vt:lpstr>
      <vt:lpstr>SUPER TV ELECTRONIC SAS</vt:lpstr>
      <vt:lpstr>UT UNA CONEXION</vt:lpstr>
      <vt:lpstr>Variables</vt:lpstr>
      <vt:lpstr>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Jairo Alexander Rojas</dc:creator>
  <cp:keywords/>
  <dc:description/>
  <cp:lastModifiedBy>Roberto Carlos Rubio Bautista</cp:lastModifiedBy>
  <cp:revision/>
  <dcterms:created xsi:type="dcterms:W3CDTF">2024-07-18T10:19:11Z</dcterms:created>
  <dcterms:modified xsi:type="dcterms:W3CDTF">2025-07-18T23:57:39Z</dcterms:modified>
  <cp:category/>
  <cp:contentStatus/>
</cp:coreProperties>
</file>