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rrubio\Downloads\0. Propuestas Líneas de Fomento 3.0 Ciudad Bolívar (recibidas 500 PM)\Evaluación Definitiva\Para publicar informe definitivo\"/>
    </mc:Choice>
  </mc:AlternateContent>
  <xr:revisionPtr revIDLastSave="0" documentId="13_ncr:1_{7AEBCEEF-0471-41E0-B1C7-60854B0ADAB4}" xr6:coauthVersionLast="47" xr6:coauthVersionMax="47" xr10:uidLastSave="{00000000-0000-0000-0000-000000000000}"/>
  <bookViews>
    <workbookView xWindow="-120" yWindow="-120" windowWidth="20730" windowHeight="11040" tabRatio="863" xr2:uid="{00473EA7-88E8-491B-B800-433EC08ABE0C}"/>
  </bookViews>
  <sheets>
    <sheet name="Resumen Grupo" sheetId="15" r:id="rId1"/>
    <sheet name="INTTEL GO SAS" sheetId="21" r:id="rId2"/>
    <sheet name="SUPER TV ELECTRONIC SAS" sheetId="34" r:id="rId3"/>
    <sheet name="COLTECH COMUNICACIONES SAS ESP" sheetId="35" r:id="rId4"/>
    <sheet name="Variables" sheetId="2" r:id="rId5"/>
  </sheets>
  <definedNames>
    <definedName name="X">Variables!$C$1:$C$2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21" l="1"/>
  <c r="C36" i="21" l="1"/>
  <c r="E13" i="15" l="1"/>
  <c r="D13" i="15"/>
  <c r="C13" i="15"/>
  <c r="B13" i="15"/>
  <c r="E12" i="15"/>
  <c r="D12" i="15"/>
  <c r="C12" i="15"/>
  <c r="B12" i="15"/>
  <c r="B71" i="35"/>
  <c r="E71" i="35" s="1"/>
  <c r="B67" i="35"/>
  <c r="E67" i="35" s="1"/>
  <c r="E62" i="35"/>
  <c r="E61" i="35"/>
  <c r="E60" i="35"/>
  <c r="E59" i="35"/>
  <c r="E56" i="35"/>
  <c r="E55" i="35"/>
  <c r="E54" i="35"/>
  <c r="E53" i="35"/>
  <c r="C36" i="35"/>
  <c r="C48" i="35" s="1"/>
  <c r="C26" i="35"/>
  <c r="D25" i="35"/>
  <c r="J13" i="15" s="1"/>
  <c r="C36" i="34"/>
  <c r="C48" i="34" s="1"/>
  <c r="E71" i="34"/>
  <c r="B67" i="34"/>
  <c r="E67" i="34" s="1"/>
  <c r="E62" i="34"/>
  <c r="E61" i="34"/>
  <c r="E60" i="34"/>
  <c r="E59" i="34"/>
  <c r="E56" i="34"/>
  <c r="E55" i="34"/>
  <c r="E54" i="34"/>
  <c r="E53" i="34"/>
  <c r="C26" i="34"/>
  <c r="B18" i="34"/>
  <c r="C48" i="21"/>
  <c r="D24" i="34" l="1"/>
  <c r="I12" i="15" s="1"/>
  <c r="F13" i="15"/>
  <c r="F12" i="15"/>
  <c r="D22" i="35"/>
  <c r="G13" i="15" s="1"/>
  <c r="D23" i="35"/>
  <c r="H13" i="15" s="1"/>
  <c r="D24" i="35"/>
  <c r="D25" i="34"/>
  <c r="J12" i="15" s="1"/>
  <c r="D23" i="34"/>
  <c r="H12" i="15" s="1"/>
  <c r="D22" i="34"/>
  <c r="G12" i="15" s="1"/>
  <c r="E11" i="15"/>
  <c r="D11" i="15"/>
  <c r="C11" i="15"/>
  <c r="B11" i="15"/>
  <c r="E54" i="21"/>
  <c r="E55" i="21"/>
  <c r="E56" i="21"/>
  <c r="E53" i="21"/>
  <c r="E59" i="21"/>
  <c r="E61" i="21"/>
  <c r="E62" i="21"/>
  <c r="E60" i="21"/>
  <c r="C26" i="21"/>
  <c r="I13" i="15" l="1"/>
  <c r="D26" i="35"/>
  <c r="D26" i="34"/>
  <c r="B67" i="21" l="1"/>
  <c r="E67" i="21" s="1"/>
  <c r="E71" i="21"/>
  <c r="K12" i="15" l="1"/>
  <c r="F11" i="15"/>
  <c r="D22" i="21"/>
  <c r="D24" i="21"/>
  <c r="D23" i="21"/>
  <c r="H11" i="15" l="1"/>
  <c r="G11" i="15"/>
  <c r="I11" i="15"/>
  <c r="K13" i="15"/>
  <c r="D25" i="21"/>
  <c r="J11" i="15" s="1"/>
  <c r="K11" i="15" l="1"/>
  <c r="D2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tc={8F8A1BFF-31AE-4ED1-942D-64C710EA8E5C}</author>
    <author>tc={0D68C64C-7776-42DE-AE03-FCA035EDB326}</author>
    <author>tc={562FD5AA-6747-4722-8B09-14A7EFCADAC5}</author>
    <author>tc={241C441E-850A-4AE4-BEE0-2BDE20B689EF}</author>
  </authors>
  <commentList>
    <comment ref="E6" authorId="0" shapeId="0" xr:uid="{8F8A1BFF-31AE-4ED1-942D-64C710EA8E5C}">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0D68C64C-7776-42DE-AE03-FCA035EDB326}">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562FD5AA-6747-4722-8B09-14A7EFCADAC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241C441E-850A-4AE4-BEE0-2BDE20B689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tc={70DCDC54-AA58-4148-B78E-A72C25F5D54A}</author>
    <author>tc={0F50C870-5742-4A3B-80EC-CE696295C136}</author>
    <author>tc={BF61F139-6478-4D81-9AA4-4EFDC8FEEC8F}</author>
    <author>tc={8E451591-E7EC-491F-A6DF-D95CC64FFD7D}</author>
  </authors>
  <commentList>
    <comment ref="E6" authorId="0" shapeId="0" xr:uid="{70DCDC54-AA58-4148-B78E-A72C25F5D54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0F50C870-5742-4A3B-80EC-CE696295C136}">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BF61F139-6478-4D81-9AA4-4EFDC8FEEC8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8E451591-E7EC-491F-A6DF-D95CC64FFD7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tc={4B727C88-C609-43D8-88BE-823B730F8C2A}</author>
    <author>tc={1F5A8234-A38D-432B-B910-45045BE00E1D}</author>
    <author>tc={51296670-A73A-41B4-9A8A-0A882A51C4D5}</author>
    <author>tc={C48F440A-EC66-4695-9A77-4C389B2E234C}</author>
  </authors>
  <commentList>
    <comment ref="E6" authorId="0" shapeId="0" xr:uid="{4B727C88-C609-43D8-88BE-823B730F8C2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1F5A8234-A38D-432B-B910-45045BE00E1D}">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51296670-A73A-41B4-9A8A-0A882A51C4D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C48F440A-EC66-4695-9A77-4C389B2E234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sharedStrings.xml><?xml version="1.0" encoding="utf-8"?>
<sst xmlns="http://schemas.openxmlformats.org/spreadsheetml/2006/main" count="439" uniqueCount="165">
  <si>
    <t>INVERSIÓN (CAPEX)</t>
  </si>
  <si>
    <t>RESUMEN DE PROPUESTAS PARA LA REGIÓN</t>
  </si>
  <si>
    <t>No</t>
  </si>
  <si>
    <t>NOMBRE PROPONENTE</t>
  </si>
  <si>
    <t>REQUISITOS HABILITANTES</t>
  </si>
  <si>
    <t>CRITERIOS DE SELECCIÓN Y PRIORIZACIÓN</t>
  </si>
  <si>
    <t>JURÍDICOS</t>
  </si>
  <si>
    <t>TÉCNICOS</t>
  </si>
  <si>
    <t>FINANCIEROS</t>
  </si>
  <si>
    <t>ESTADO HABILITACIÓN</t>
  </si>
  <si>
    <t>TIEMPO OPERACIÓN ADICIONAL</t>
  </si>
  <si>
    <t xml:space="preserve">MAYOR PORCENTAJE AL EXIGIDO DE ACCESOS </t>
  </si>
  <si>
    <t>PUNTAJE TOTAL</t>
  </si>
  <si>
    <t>Observación</t>
  </si>
  <si>
    <t>PROPONENTE</t>
  </si>
  <si>
    <t>Orden</t>
  </si>
  <si>
    <t>Miembro del Proponente (para proponentes plurales ingrese 1 por fila)</t>
  </si>
  <si>
    <t>Número RUTIC (registrado en MinTIC)</t>
  </si>
  <si>
    <t>Apoderado o Representante Legal</t>
  </si>
  <si>
    <t>Porcentaje de participación en el Proponente Plural</t>
  </si>
  <si>
    <t>OBSERVACIONES</t>
  </si>
  <si>
    <t>Integrante 1</t>
  </si>
  <si>
    <t>SI</t>
  </si>
  <si>
    <t>RESUMEN REQUISITOS HABILITANTES</t>
  </si>
  <si>
    <t>REQUISITO HABILITANTE</t>
  </si>
  <si>
    <t>CUMPLE / NO CUMPLE</t>
  </si>
  <si>
    <t>Requisitos Jurídicos</t>
  </si>
  <si>
    <t>CUMPLE</t>
  </si>
  <si>
    <t>Requisitos Técnicos</t>
  </si>
  <si>
    <t>Requisitos Financieros</t>
  </si>
  <si>
    <t>20.2  RESUMEN CRITERIOS DE SELECCIÓN Y PRIORIZACIÓN - ASIGNACIÓN DE PUNTAJE</t>
  </si>
  <si>
    <t>CRITERIO</t>
  </si>
  <si>
    <t>PUNTAJE MÁXIMO</t>
  </si>
  <si>
    <t>PUNTAJE DEL PROPONENTE</t>
  </si>
  <si>
    <t>20.2.1</t>
  </si>
  <si>
    <t>20.2.2</t>
  </si>
  <si>
    <t>20.2.3</t>
  </si>
  <si>
    <t>20.2.4</t>
  </si>
  <si>
    <t>TOTAL</t>
  </si>
  <si>
    <t>EVALUACIÓN TÉCNICA DEL PROPONENTE</t>
  </si>
  <si>
    <t>INTEGRANTE 1</t>
  </si>
  <si>
    <t>INTEGRANTE 2</t>
  </si>
  <si>
    <t>INTEGRANTE 3</t>
  </si>
  <si>
    <t>INTEGRANTE 4</t>
  </si>
  <si>
    <t>INTEGRANTE 5</t>
  </si>
  <si>
    <t>11.2.1</t>
  </si>
  <si>
    <t>Registro Único TIC</t>
  </si>
  <si>
    <t>11.2.2</t>
  </si>
  <si>
    <t>Contenido de la propuesta técnica</t>
  </si>
  <si>
    <t>Autorización de recolección, tratamiento y protección de datos</t>
  </si>
  <si>
    <t>11.2.4 Contenido de la propuesta técnica</t>
  </si>
  <si>
    <t>VALIDACIÓN DE LA PROPUESTA</t>
  </si>
  <si>
    <t>Plan de retención de suscriptores actuales</t>
  </si>
  <si>
    <t>Plan de comercialización para la vinculación de suscriptores nuevos</t>
  </si>
  <si>
    <t>RESUMEN REQUISITOS TÉCNICOS HABILITANTES</t>
  </si>
  <si>
    <t>20.2  CRITERIOS DE SELECCIÓN Y PRIORIZACIÓN - ASIGNACIÓN DE PUNTAJE</t>
  </si>
  <si>
    <t>Puntaje máximo</t>
  </si>
  <si>
    <t>Puntaje del proponente</t>
  </si>
  <si>
    <t>Número de meses de operación adicionales</t>
  </si>
  <si>
    <t>Puntaje del proponente (digite puntaje correspondiente)</t>
  </si>
  <si>
    <t>0 meses adicionales</t>
  </si>
  <si>
    <t>2 meses adicionales</t>
  </si>
  <si>
    <t>4 meses adicionales</t>
  </si>
  <si>
    <t>6 meses adicionales</t>
  </si>
  <si>
    <t>X</t>
  </si>
  <si>
    <t>20.2.4 Mayor porcentaje al exigido de accesos a internet fijo desplegados en Territorio Nal (cantidad de accesos) :</t>
  </si>
  <si>
    <t>NO CUMPLE</t>
  </si>
  <si>
    <t>Cheque01</t>
  </si>
  <si>
    <t>Chequeo2</t>
  </si>
  <si>
    <t>GRUPO</t>
  </si>
  <si>
    <t>Integrante 2</t>
  </si>
  <si>
    <t>Integrante 3</t>
  </si>
  <si>
    <t>11.2 REQUISITOS HABILITANTES DE ORDEN TÉCNICO</t>
  </si>
  <si>
    <t>Pago de la Contraprestaciones (validado con corte fecha de presentación de propuestas -27/06/2025 - Se validará nuevamente el estado para el informe final)</t>
  </si>
  <si>
    <t xml:space="preserve">11.2.3
</t>
  </si>
  <si>
    <t>11.2.4</t>
  </si>
  <si>
    <t>Compromiso Anticorrupción</t>
  </si>
  <si>
    <t>CANTIDAD DE ACCESOS GRUPO</t>
  </si>
  <si>
    <t>20.2.1 Tiempo operación adicional al mínimo del proyecto (meses)</t>
  </si>
  <si>
    <t>-</t>
  </si>
  <si>
    <t>Tiempo de operación adicional al mínimo del proyecto por cada acceso</t>
  </si>
  <si>
    <t>Velocidad adicional por cada acceso</t>
  </si>
  <si>
    <t>Presencia en la región con accesos a Internet fijo</t>
  </si>
  <si>
    <t>Mayor porcentaje al exigido de accesos a Internet fijo desplegados en el territorio nacional.</t>
  </si>
  <si>
    <t>Accesos mínimos exigidos para el Grupo</t>
  </si>
  <si>
    <t>Accesos acreditados por el proveedor interesado en el territorio nacional.</t>
  </si>
  <si>
    <t>20.2.1 Velocidad adicional por cada acceso</t>
  </si>
  <si>
    <t>(Velocidad en Mbps)
Download(Mbps)/ Upload(Mbps)</t>
  </si>
  <si>
    <t>50/10</t>
  </si>
  <si>
    <t>80/20</t>
  </si>
  <si>
    <t>25/5</t>
  </si>
  <si>
    <t>100/30</t>
  </si>
  <si>
    <t>20.2.3 Presencia en la región con accesos a Internet fijo</t>
  </si>
  <si>
    <t xml:space="preserve">Accesos mínimos exigidos para el grupo de interés, reportados para la ciudad de Bogotá </t>
  </si>
  <si>
    <t>Accesos acreditados por el proveedor interesado en la ciudad de Bogotá</t>
  </si>
  <si>
    <t>VELOCIDAD ADICIONAL</t>
  </si>
  <si>
    <t>Integrante 4</t>
  </si>
  <si>
    <t>Integrante 5</t>
  </si>
  <si>
    <t>Reporte de información al Sistema de Información Integral del Sector TIC Colombia -  Proveedores de redes y servicios de telecomunicaciones que brinden acceso a Internet fijo residencial minorista que no superen un total de treinta mil (30.000) usuarios (accesos) reportados en el Sistema de Información Integral del Sector de TIC - Colombia TIC</t>
  </si>
  <si>
    <t>El proponente informa que conoce la cantidad total de accesos del grupo de interés y el monto máximo de presupuesto establecido en el numeral 4.1. Distribución de los recursos de los términos de referencia de la convocatoria.</t>
  </si>
  <si>
    <t>Plan de retención de suscriptores nuevos</t>
  </si>
  <si>
    <t>Chequeo3</t>
  </si>
  <si>
    <t>NO</t>
  </si>
  <si>
    <r>
      <rPr>
        <b/>
        <sz val="9"/>
        <color rgb="FF000000"/>
        <rFont val="Arial Narrow"/>
        <family val="2"/>
      </rPr>
      <t xml:space="preserve">Nota: 
</t>
    </r>
    <r>
      <rPr>
        <sz val="9"/>
        <color rgb="FF000000"/>
        <rFont val="Arial Narrow"/>
        <family val="2"/>
      </rPr>
      <t>Los accesos acreditados mediante el boletín trimestral del sector TIC, se validaron con el boletín publicado en portal Colombia TIC del cuarto trimestre de 2024, correspondiente al publicado para la fecha de cierre de la presentación de propuestas.</t>
    </r>
  </si>
  <si>
    <r>
      <rPr>
        <b/>
        <sz val="9"/>
        <color rgb="FF000000"/>
        <rFont val="Arial Narrow"/>
        <family val="2"/>
      </rPr>
      <t xml:space="preserve">Nota: 
</t>
    </r>
    <r>
      <rPr>
        <sz val="9"/>
        <color rgb="FF000000"/>
        <rFont val="Arial Narrow"/>
        <family val="2"/>
      </rPr>
      <t xml:space="preserve">La propuesta técnica </t>
    </r>
    <r>
      <rPr>
        <b/>
        <sz val="9"/>
        <color rgb="FF000000"/>
        <rFont val="Arial Narrow"/>
        <family val="2"/>
      </rPr>
      <t>CUMPLE</t>
    </r>
    <r>
      <rPr>
        <sz val="9"/>
        <color rgb="FF000000"/>
        <rFont val="Arial Narrow"/>
        <family val="2"/>
      </rPr>
      <t xml:space="preserve">, sólo cuando la misma cumple con los parámetros establecidos en todos los apartados requeridos en los términos de referencia en su numeral </t>
    </r>
    <r>
      <rPr>
        <u/>
        <sz val="9"/>
        <color rgb="FF000000"/>
        <rFont val="Arial Narrow"/>
        <family val="2"/>
      </rPr>
      <t>11.2.4. Contenido de la propuesta técnica</t>
    </r>
    <r>
      <rPr>
        <sz val="9"/>
        <color rgb="FF000000"/>
        <rFont val="Arial Narrow"/>
        <family val="2"/>
      </rPr>
      <t>, no se aceptan cumplimientos parciales.</t>
    </r>
  </si>
  <si>
    <r>
      <rPr>
        <b/>
        <sz val="9"/>
        <color rgb="FF000000"/>
        <rFont val="Arial Narrow"/>
        <family val="2"/>
      </rPr>
      <t xml:space="preserve">Notas:
</t>
    </r>
    <r>
      <rPr>
        <sz val="9"/>
        <color rgb="FF000000"/>
        <rFont val="Arial Narrow"/>
        <family val="2"/>
      </rPr>
      <t>1. Aquel proponente que presente propuesta para los dos grupos de la convocatoria y que resulte asignatario de recursos para una región, no le será aplicable la fórmula para asignación de puntaje en el criterio mayor porcentaje al exigido de accesos a Internet fijo desplegados en el territorio nacional (presente numeral) para el siguiente grupo teniendo en cuenta el orden ascendente de evaluación de propuestas que se tiene establecido en el procedimiento.
2. Cuando uno o varios de los integrantes de un proponente plural haya sido ponderado por la aplicación del criterio descrito en el presente numeral por participación con propuestas en los dos grupos, los accesos contabilizados para dicha ponderación, no podrán volverse a contabilizar para la siguiente evaluación, lo anterior de acuerdo a orden establecido en el procedimiento para selección de propuestas y asignación de recursos descrito en el numeral 20.5 de los términos de referencia.
3.  La actualización, modificación, aclaración, corrección o reconstrucción de la información reportada en la plataforma HECaa – Herramienta de Cargue, Análisis y Auditoría, que se realice posterior a la fecha de presentación de propuesta, no será tenida en cuenta para la asignación de puntaje en el presente numeral.</t>
    </r>
  </si>
  <si>
    <t>INTTEL GO SAS</t>
  </si>
  <si>
    <t>EDWIN ANTONIO LEMUS SILVA</t>
  </si>
  <si>
    <t>RUTIC_Certificado-INTTEL GO S A S.pdf</t>
  </si>
  <si>
    <t>ANEXO No 8. AUTORIZACIÓN EXPRESA DE RECOLECCIÓN Y TRATAMIENTO DE DATOS.pdf</t>
  </si>
  <si>
    <t>ANEXO No 4 COMPROMISO ANTICORRUPCIÓN.pdf</t>
  </si>
  <si>
    <t>ANEXO No 6 FORMATO DE PROPUESTA TÉCNICA GRUPO1.pdf Folio 1</t>
  </si>
  <si>
    <t>ANEXO No 6 FORMATO DE PROPUESTA TÉCNICA GRUPO1.pdf Folio  4 y 5</t>
  </si>
  <si>
    <t>ANEXO No 6 FORMATO DE PROPUESTA TÉCNICA GRUPO1.pdf Folio  3 y 4</t>
  </si>
  <si>
    <t>SUPER TV ELECTRONIC SAS</t>
  </si>
  <si>
    <t>11.2.3 ANEXO No. 5. USUARIOS ( ACCESOS) REPORTE COLOMBIA TIC - ULTIMO BOLETIN.pdf</t>
  </si>
  <si>
    <t>11.2.3 ANEXO No. 5A. DECLARACIÓN SOBRE RELACIÓN DE CONTROL O SUBORDINACIÓN.pdf</t>
  </si>
  <si>
    <t>11.2.1 REGISTRO UNICO DE TIC.pdf</t>
  </si>
  <si>
    <t>15 ANEXO No. 4. COMPROMISO ANTICORRUPCIÓN.pdf</t>
  </si>
  <si>
    <t>14 ANEXO No. 8. AUTORIZACIÓN EXPRESA DE RECOLECCIÓN Y TRATAMIENTO DE DATOS.pdf</t>
  </si>
  <si>
    <t>11.2.4 ANEXO No. 6. FORMATO DE PROPUESTA TÉCNICA.pdf Folio 1</t>
  </si>
  <si>
    <t>11.2.4 ANEXO No. 6. FORMATO DE PROPUESTA TÉCNICA.pdf Folio 1 y 2</t>
  </si>
  <si>
    <t>11.2.4 ANEXO No. 6. FORMATO DE PROPUESTA TÉCNICA.pdf Folio 2 y 3</t>
  </si>
  <si>
    <t>11.2.4 ANEXO No. 6. FORMATO DE PROPUESTA TÉCNICA.pdf Folio 3 y 4</t>
  </si>
  <si>
    <t>DAVID RICARDO CARRILLO GARZON</t>
  </si>
  <si>
    <t>COLTECH COMUNICACIONES SAS ESP</t>
  </si>
  <si>
    <t>LUIS ONOFRE REDONDO NIÑO</t>
  </si>
  <si>
    <t>Propuesta Lineas de Fomento 3.0 Coltech Comunicaciones sas esp Nit 9014263351 Grupo 1 Ciudad Bolivar Lucero.pdf Folio 45</t>
  </si>
  <si>
    <t>Propuesta Lineas de Fomento 3.0 Coltech Comunicaciones sas esp Nit 9014263351 Grupo 1 Ciudad Bolivar Lucero.pdf Folio 46</t>
  </si>
  <si>
    <t>Propuesta Lineas de Fomento 3.0 Coltech Comunicaciones sas esp Nit 9014263351 Grupo 1 Ciudad Bolivar Lucero.pdf Folio 46 y 47</t>
  </si>
  <si>
    <t>Propuesta Lineas de Fomento 3.0 Coltech Comunicaciones sas esp Nit 9014263351 Grupo 1 Ciudad Bolivar Lucero.pdf Folio 68 y 69</t>
  </si>
  <si>
    <t>Propuesta Lineas de Fomento 3.0 Coltech Comunicaciones sas esp Nit 9014263351 Grupo 1 Ciudad Bolivar Lucero.pdf Folio 70</t>
  </si>
  <si>
    <t>ANEXO No 5A DECLARACIÓN SOBRE RELACIÓN DE CONTROL O SUBORDINACIÓN.pdf</t>
  </si>
  <si>
    <t>Propuesta Lineas de Fomento 3.0 Coltech Comunicaciones sas esp Nit 9014263351 Grupo 1 Ciudad Bolivar Lucero.pdf Folio 80</t>
  </si>
  <si>
    <t xml:space="preserve"> Pertenece a una sociedad Controlada o la sociedad controlante</t>
  </si>
  <si>
    <t>El proponente no pertenece a una sociedad Controlada o la sociedad controlante no cuenta con  más de treinta mil (30.000) usuarios reportados en el Sistema de Información Integral del Sector de TIC –Colombia TIC</t>
  </si>
  <si>
    <t xml:space="preserve">El proveedor interesado acredita que cuenta con al menos el 50% de los accesos reportados de acuerdo con la cantidad de accesos que integran el grupo de interés, (Mínimo 1125 Accesos a Internet fijo) </t>
  </si>
  <si>
    <t>Ofrecimiento (indique con una X)</t>
  </si>
  <si>
    <t>Propuesta Líneas de Fomento 3.0 Coltech Comunicaciones sas esp Nit 9014263351 Grupo 1 Ciudad Bolivar Lucero.pdf Folio 32</t>
  </si>
  <si>
    <t xml:space="preserve">ANEXO No 5  USUARIOS (ACCESOS) REPORTE COLOMBIA TIC - ÚLTIMO BOLETÍN OFICIAL.pdf Reportan 3540 usuarios, sin embargo teniendo en cuenta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se reportaron 1916 usuarios </t>
  </si>
  <si>
    <t>Propuesta Lineas de Fomento 3.0 Coltech Comunicaciones sas esp Nit 9014263351 Grupo 1 Ciudad Bolivar Lucero.pdf Folio 2, 3, 80</t>
  </si>
  <si>
    <t>11.1.1 ANEXO No. 1. CARTA DE PRESENTACIÓN DEL PROYECTO.pdf
11.2.3 ANEXO No. 5A. DECLARACIÓN SOBRE RELACIÓN DE CONTROL O SUBORDINACIÓN.pdf</t>
  </si>
  <si>
    <t>ANEXO No 1 CARTA DE PRESENTACION DEL PROYECTO GRUPO1 INTTELGO.pdf Folio 2 y 3
ANEXO No 5A DECLARACIÓN SOBRE RELACIÓN DE CONTROL O SUBORDINACIÓN.pdf</t>
  </si>
  <si>
    <t>Propuesta Lineas de Fomento 3.0 Coltech Comunicaciones sas esp Nit 9014263351 Grupo 1 Ciudad Bolivar Lucero.pdf Folio 71   Reportan 1294 usuarios para el primer trimestre del 2025, sin embargo teniendo en cuenta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que corresponde al periodo de la presente evaluación se reportaron 910 usuarios</t>
  </si>
  <si>
    <t>Propuesta Lineas de Fomento 3.0 Coltech Comunicaciones sas esp Nit 9014263351 Grupo 1 Ciudad Bolivar Lucero.pdf Folio 71  Reportan 1294 usuarios para el primer trimestre del 2025, sin embargo teniendo en cuenta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que corresponde al periodo de la presente evaluación se reportaron 910 usuarios</t>
  </si>
  <si>
    <t>NOTA:  Según Numeral 11.2.3 Reporte de información al Sistema de Información Integral del Sector TIC - Colombia TIC se tuvo en cuenta el Boletín del cuarto Trimestre de 2024 ya que correspondiente al año y trimestre más reciente que se encuentre publicado en portal Colombia TIC previo a la fecha de presentación de propuestas indicada en el cronograma.</t>
  </si>
  <si>
    <t xml:space="preserve">Según la validación del GIT de Cartera  del Ministerio TIC el PRST se encuentran al día con el pago de la contraprestación periódica al momento de la presentación de la propuesta
Según validación del GIT de Cobro Coactivo el PRST no tiene procesos de cobros coactivos a corte de la presentación de la propuesta. </t>
  </si>
  <si>
    <t>PRESENCIA EN LA REGIÓN</t>
  </si>
  <si>
    <t>EVALUACIÓN CONVOCATORIA LÍNEAS DE FOMENTO 3.0 
2025</t>
  </si>
  <si>
    <r>
      <t xml:space="preserve">Revisar el análisis detallado en la tabla siguiente </t>
    </r>
    <r>
      <rPr>
        <b/>
        <sz val="9"/>
        <color theme="1"/>
        <rFont val="Arial Narrow"/>
        <family val="2"/>
      </rPr>
      <t>"11.2.4 Contenido de la propuesta técnica"</t>
    </r>
  </si>
  <si>
    <t xml:space="preserve">ANEXO No 5  USUARIOS (ACCESOS) REPORTE COLOMBIA TIC - ÚLTIMO BOLETÍN OFICIAL.pdf Reportan 3540 usuarios, sin embargo teniendo en cuenta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se reportaron 1916 usuarios </t>
  </si>
  <si>
    <t>ANEXO No. 11. OFRECIMIENTO PRESENCIA EN LA REGIÓN CON ACCESOS A INTERNET FIJO.pdf</t>
  </si>
  <si>
    <t>ANEXO No. 10. VELOCIDAD ADICIONAL POR CADA ACCESO.pdf</t>
  </si>
  <si>
    <t>ANEXO No. 9. OFRECIMIENTO TIEMPO DE OPERACIÓN ADICIONAL.pdf</t>
  </si>
  <si>
    <t>ANEXO No 6 FORMATO DE PROPUESTA TÉCNICA GRUPO2 SUBSANADO.pdf Folio 1 y 2 Luego de verificado el documento subsanado se da cumplimento al requerimiento ya que se ajusta el plan de retención de suscriptores actuales aclarando la condicion de Número de migraciones hacia plan subsidiado, precisando que la migracion se refiere hacia otros operadores. 
Teniendo en cuenta lo anterior se ajusta la evaluacion definitiva a CUMPLE.</t>
  </si>
  <si>
    <t>SUBSANACIÓN AL INFORME PRESENTADO - GRUPO 1.pdf El proponente adjunta Acta De Verificación De Obligaciones Proveedores De Redes y Servicios De Telecomunicaciones Y/O Operadores Postales del  21/05/2025  y Soportes de Pago de las obligaciones en el Sistema Electronico de Recaudo SER con fechas del 29/04/2025 y 16/05/2025 , lo cual fue verificado por parte del GIT de Cartera  del Ministerio TIC, encontrando que el PRST se encontraba al día con el pago de la contraprestación periódica al momento de la presentación de la propuesta.
Según validación del GIT de Cobro Coactivo el PRST no tiene procesos de cobros coactivos a corte de la presentación de la propuesta. 
Teniendo en cuenta lo anterior se ajusta la evaluacion definitiva a CUMPLE</t>
  </si>
  <si>
    <t>RECHAZADO</t>
  </si>
  <si>
    <t>ANEXO No 9. OFRECIMIENTO TIEMPO DE OPERACIÓN ADICIONAL GRUPO1.pdf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</si>
  <si>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10 VELOCIDAD ADICIONAL POR CADA ACCESO.pdf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</si>
  <si>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11 OFRECIMIENTO PRESENCIA EN LA REGIÓN CON ACCESOS A INTERNET FIJO.pdf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</si>
  <si>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5  USUARIOS (ACCESOS) REPORTE COLOMBIA TIC - ÚLTIMO BOLETÍN OFICIAL.pdf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</si>
  <si>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Propuesta Lineas de Fomento 3.0 Coltech Comunicaciones sas esp Nit 9014263351 Grupo 1 Ciudad Bolivar Lucero.pdf Folio 82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Técnica ni Financieramente.</t>
  </si>
  <si>
    <t>Propuesta Lineas de Fomento 3.0 Coltech Comunicaciones sas esp Nit 9014263351 Grupo 1 Ciudad Bolivar Lucero.pdf Folio 83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Técnica ni Financieramente.</t>
  </si>
  <si>
    <t>Propuesta Lineas de Fomento 3.0 Coltech Comunicaciones sas esp Nit 9014263351 Grupo 1 Ciudad Bolivar Lucero.pdf Folio 84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Técnica ni Financieramente.</t>
  </si>
  <si>
    <t>Propuesta Lineas de Fomento 3.0 Coltech Comunicaciones sas esp Nit 9014263351 Grupo 1 Ciudad Bolivar Lucero.pdf Folio 71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Técnica ni Financieramente.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</si>
</sst>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Narrow"/>
      <family val="2"/>
    </font>
    <font>
      <sz val="10"/>
      <color theme="1"/>
      <name val="Arial Narrow"/>
      <family val="2"/>
    </font>
    <font>
      <b/>
      <sz val="9"/>
      <color theme="1"/>
      <name val="Arial Narrow"/>
      <family val="2"/>
    </font>
    <font>
      <sz val="8"/>
      <name val="Calibri"/>
      <family val="2"/>
      <scheme val="minor"/>
    </font>
    <font>
      <sz val="9"/>
      <color theme="1" tint="0.499984740745262"/>
      <name val="Arial Narrow"/>
      <family val="2"/>
    </font>
    <font>
      <b/>
      <sz val="9"/>
      <color theme="1" tint="0.499984740745262"/>
      <name val="Arial Narrow"/>
      <family val="2"/>
    </font>
    <font>
      <b/>
      <sz val="10"/>
      <color theme="1"/>
      <name val="Arial Narrow"/>
      <family val="2"/>
    </font>
    <font>
      <sz val="9"/>
      <name val="Arial Narrow"/>
      <family val="2"/>
    </font>
    <font>
      <b/>
      <sz val="9"/>
      <name val="Arial Narrow"/>
      <family val="2"/>
    </font>
    <font>
      <sz val="9"/>
      <color rgb="FF000000"/>
      <name val="Arial Narrow"/>
      <family val="2"/>
    </font>
    <font>
      <b/>
      <sz val="9"/>
      <color rgb="FF000000"/>
      <name val="Arial Narrow"/>
      <family val="2"/>
    </font>
    <font>
      <u/>
      <sz val="9"/>
      <color rgb="FF000000"/>
      <name val="Arial Narrow"/>
      <family val="2"/>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EC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24">
    <xf numFmtId="0" fontId="0" fillId="0" borderId="0" xfId="0"/>
    <xf numFmtId="0" fontId="0" fillId="0" borderId="0" xfId="0" applyAlignment="1">
      <alignment horizontal="center"/>
    </xf>
    <xf numFmtId="0" fontId="10"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9" fontId="3"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center"/>
      <protection locked="0"/>
    </xf>
    <xf numFmtId="0" fontId="5" fillId="0" borderId="1" xfId="0" applyFont="1" applyBorder="1" applyAlignment="1" applyProtection="1">
      <alignment horizontal="left"/>
      <protection locked="0"/>
    </xf>
    <xf numFmtId="0" fontId="3" fillId="0" borderId="3" xfId="0" applyFont="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3" fontId="11" fillId="2" borderId="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3" fontId="0" fillId="2" borderId="1" xfId="0" applyNumberFormat="1" applyFill="1" applyBorder="1" applyAlignment="1" applyProtection="1">
      <alignment horizontal="center" vertical="center" wrapText="1"/>
      <protection locked="0"/>
    </xf>
    <xf numFmtId="0" fontId="0" fillId="0" borderId="0" xfId="0" applyAlignment="1">
      <alignment wrapText="1"/>
    </xf>
    <xf numFmtId="0" fontId="2" fillId="5" borderId="1" xfId="0" applyFont="1" applyFill="1" applyBorder="1" applyAlignment="1">
      <alignment horizontal="center" vertical="center" wrapText="1"/>
    </xf>
    <xf numFmtId="3" fontId="0" fillId="0" borderId="1" xfId="0" applyNumberFormat="1" applyBorder="1" applyAlignment="1">
      <alignment horizontal="center" vertical="center" wrapText="1"/>
    </xf>
    <xf numFmtId="165" fontId="0" fillId="0" borderId="1" xfId="2" applyNumberFormat="1" applyFont="1" applyBorder="1" applyAlignment="1" applyProtection="1">
      <alignment horizontal="center" vertical="center" wrapText="1"/>
    </xf>
    <xf numFmtId="0" fontId="2" fillId="5" borderId="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wrapText="1"/>
    </xf>
    <xf numFmtId="0" fontId="0" fillId="0" borderId="14" xfId="0" applyBorder="1" applyAlignment="1">
      <alignment wrapText="1"/>
    </xf>
    <xf numFmtId="0" fontId="0" fillId="0" borderId="2" xfId="0" applyBorder="1" applyAlignment="1">
      <alignment wrapText="1"/>
    </xf>
    <xf numFmtId="0" fontId="0" fillId="0" borderId="1" xfId="0" applyBorder="1" applyAlignment="1">
      <alignment wrapText="1"/>
    </xf>
    <xf numFmtId="0" fontId="0" fillId="3" borderId="14" xfId="0" applyFill="1" applyBorder="1" applyAlignment="1">
      <alignment wrapText="1"/>
    </xf>
    <xf numFmtId="2" fontId="0" fillId="0" borderId="2" xfId="0" applyNumberFormat="1" applyBorder="1" applyAlignment="1">
      <alignment wrapText="1"/>
    </xf>
    <xf numFmtId="2" fontId="0" fillId="0" borderId="1" xfId="0" applyNumberFormat="1" applyBorder="1" applyAlignment="1">
      <alignment wrapText="1"/>
    </xf>
    <xf numFmtId="2" fontId="0" fillId="3" borderId="14" xfId="0" applyNumberFormat="1" applyFill="1" applyBorder="1" applyAlignment="1">
      <alignment wrapText="1"/>
    </xf>
    <xf numFmtId="0" fontId="0" fillId="0" borderId="0" xfId="0" applyAlignment="1">
      <alignment vertical="top" wrapText="1"/>
    </xf>
    <xf numFmtId="0" fontId="3" fillId="0" borderId="0" xfId="0" applyFont="1"/>
    <xf numFmtId="0" fontId="3" fillId="0" borderId="0" xfId="0" applyFont="1" applyAlignment="1">
      <alignment horizontal="center"/>
    </xf>
    <xf numFmtId="0" fontId="5" fillId="0" borderId="1" xfId="0" applyFont="1" applyBorder="1" applyAlignment="1">
      <alignment horizontal="center"/>
    </xf>
    <xf numFmtId="0" fontId="5" fillId="0" borderId="0" xfId="0" applyFont="1"/>
    <xf numFmtId="0" fontId="5"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xf>
    <xf numFmtId="0" fontId="5" fillId="3" borderId="1" xfId="0" applyFont="1" applyFill="1" applyBorder="1" applyAlignment="1">
      <alignment horizontal="center" vertical="center" wrapText="1"/>
    </xf>
    <xf numFmtId="9" fontId="5" fillId="3" borderId="3" xfId="1" applyFont="1" applyFill="1" applyBorder="1" applyAlignment="1" applyProtection="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9" fillId="3" borderId="1" xfId="0" applyFont="1" applyFill="1" applyBorder="1" applyAlignment="1">
      <alignment horizontal="center" vertical="center"/>
    </xf>
    <xf numFmtId="0" fontId="4" fillId="0" borderId="1" xfId="0" applyFont="1" applyBorder="1" applyAlignment="1">
      <alignment horizontal="left" vertical="center"/>
    </xf>
    <xf numFmtId="0" fontId="9"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wrapText="1"/>
    </xf>
    <xf numFmtId="2" fontId="3" fillId="0" borderId="1" xfId="0" applyNumberFormat="1" applyFont="1" applyBorder="1" applyAlignment="1">
      <alignment horizontal="center" vertical="center"/>
    </xf>
    <xf numFmtId="2" fontId="5" fillId="3" borderId="1" xfId="0" applyNumberFormat="1" applyFont="1" applyFill="1" applyBorder="1" applyAlignment="1">
      <alignment horizontal="center" vertical="center"/>
    </xf>
    <xf numFmtId="0" fontId="3" fillId="0" borderId="0" xfId="0" applyFont="1" applyAlignment="1">
      <alignment horizontal="left"/>
    </xf>
    <xf numFmtId="0" fontId="3" fillId="0" borderId="0" xfId="0" applyFont="1" applyAlignment="1">
      <alignment horizontal="right" vertical="center"/>
    </xf>
    <xf numFmtId="0" fontId="5" fillId="3" borderId="1" xfId="0" applyFont="1" applyFill="1" applyBorder="1" applyAlignment="1">
      <alignment horizontal="center"/>
    </xf>
    <xf numFmtId="9" fontId="5" fillId="3" borderId="1" xfId="1" applyFont="1" applyFill="1" applyBorder="1" applyAlignment="1" applyProtection="1"/>
    <xf numFmtId="0" fontId="3" fillId="0" borderId="1"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2"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 fontId="3" fillId="0" borderId="1" xfId="0" applyNumberFormat="1" applyFont="1" applyBorder="1" applyAlignment="1" applyProtection="1">
      <alignment vertical="center" wrapText="1"/>
      <protection locked="0"/>
    </xf>
    <xf numFmtId="1" fontId="11" fillId="2" borderId="1"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5" fillId="4" borderId="1" xfId="0" applyFont="1" applyFill="1" applyBorder="1" applyAlignment="1">
      <alignment horizontal="center" vertical="center" wrapText="1"/>
    </xf>
    <xf numFmtId="0" fontId="2" fillId="5" borderId="15" xfId="0" applyFont="1" applyFill="1" applyBorder="1" applyAlignment="1">
      <alignment horizontal="center" wrapText="1"/>
    </xf>
    <xf numFmtId="0" fontId="2" fillId="5" borderId="5" xfId="0" applyFont="1" applyFill="1" applyBorder="1" applyAlignment="1">
      <alignment horizontal="center" wrapText="1"/>
    </xf>
    <xf numFmtId="0" fontId="2" fillId="5" borderId="6" xfId="0" applyFont="1" applyFill="1" applyBorder="1" applyAlignment="1">
      <alignment horizontal="center" wrapText="1"/>
    </xf>
    <xf numFmtId="0" fontId="2" fillId="5" borderId="16" xfId="0" applyFont="1" applyFill="1" applyBorder="1" applyAlignment="1">
      <alignment horizontal="center" wrapText="1"/>
    </xf>
    <xf numFmtId="0" fontId="2" fillId="5" borderId="17" xfId="0" applyFont="1" applyFill="1" applyBorder="1" applyAlignment="1">
      <alignment horizontal="center" wrapText="1"/>
    </xf>
    <xf numFmtId="0" fontId="2" fillId="5" borderId="18" xfId="0" applyFont="1" applyFill="1" applyBorder="1" applyAlignment="1">
      <alignment horizontal="center" wrapText="1"/>
    </xf>
    <xf numFmtId="0" fontId="2"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2"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1" fillId="2" borderId="1" xfId="0" applyFont="1" applyFill="1" applyBorder="1" applyAlignment="1" applyProtection="1">
      <alignment horizontal="center"/>
      <protection locked="0"/>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xf>
    <xf numFmtId="9" fontId="5" fillId="3" borderId="1" xfId="1" applyFont="1" applyFill="1" applyBorder="1" applyAlignment="1" applyProtection="1">
      <alignment horizont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9" fontId="5" fillId="3" borderId="3" xfId="1" applyFont="1" applyFill="1" applyBorder="1" applyAlignment="1" applyProtection="1">
      <alignment horizontal="center" vertical="center"/>
    </xf>
    <xf numFmtId="9" fontId="5" fillId="3" borderId="4" xfId="1" applyFont="1" applyFill="1" applyBorder="1" applyAlignment="1" applyProtection="1">
      <alignment horizontal="center" vertical="center"/>
    </xf>
    <xf numFmtId="9" fontId="5" fillId="3" borderId="2" xfId="1" applyFont="1" applyFill="1" applyBorder="1" applyAlignment="1" applyProtection="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3" borderId="1"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0" xfId="0" applyFont="1" applyFill="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9" fontId="5" fillId="3" borderId="1" xfId="1" applyFont="1" applyFill="1" applyBorder="1" applyAlignment="1" applyProtection="1">
      <alignment horizontal="center" vertical="center"/>
    </xf>
    <xf numFmtId="0" fontId="3" fillId="0" borderId="1" xfId="0" applyFont="1" applyBorder="1" applyAlignment="1" applyProtection="1">
      <alignment horizontal="left" vertical="center" wrapText="1"/>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cellXfs>
  <cellStyles count="3">
    <cellStyle name="Moneda" xfId="2" builtinId="4"/>
    <cellStyle name="Normal" xfId="0" builtinId="0"/>
    <cellStyle name="Porcentaje" xfId="1" builtinId="5"/>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127000</xdr:rowOff>
    </xdr:from>
    <xdr:to>
      <xdr:col>7</xdr:col>
      <xdr:colOff>1083297</xdr:colOff>
      <xdr:row>51</xdr:row>
      <xdr:rowOff>111455</xdr:rowOff>
    </xdr:to>
    <xdr:pic>
      <xdr:nvPicPr>
        <xdr:cNvPr id="2" name="Imagen 1">
          <a:extLst>
            <a:ext uri="{FF2B5EF4-FFF2-40B4-BE49-F238E27FC236}">
              <a16:creationId xmlns:a16="http://schemas.microsoft.com/office/drawing/2014/main" id="{2C46A1C5-7F47-2D91-EBA4-BD85AB454315}"/>
            </a:ext>
          </a:extLst>
        </xdr:cNvPr>
        <xdr:cNvPicPr>
          <a:picLocks noChangeAspect="1"/>
        </xdr:cNvPicPr>
      </xdr:nvPicPr>
      <xdr:blipFill>
        <a:blip xmlns:r="http://schemas.openxmlformats.org/officeDocument/2006/relationships" r:embed="rId1"/>
        <a:stretch>
          <a:fillRect/>
        </a:stretch>
      </xdr:blipFill>
      <xdr:spPr>
        <a:xfrm>
          <a:off x="0" y="4565650"/>
          <a:ext cx="12103722" cy="642653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ego Castro - Dad" id="{97E850C7-30E1-4F85-9BB5-D565BF5AA06F}" userId="S::diego.castro41@gcb.edu.co::91bfc789-bcbb-4451-a3bb-177347312f5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1CAEB5-97AC-4CF5-AD39-C829480C5A89}" name="Table1" displayName="Table1" ref="A1:C4" totalsRowShown="0" headerRowDxfId="16" dataDxfId="15">
  <autoFilter ref="A1:C4" xr:uid="{241CAEB5-97AC-4CF5-AD39-C829480C5A89}"/>
  <tableColumns count="3">
    <tableColumn id="1" xr3:uid="{0D2D4B8C-ED68-4365-B370-CFB796D63A4C}" name="Cheque01" dataDxfId="14"/>
    <tableColumn id="2" xr3:uid="{CBA7F6B9-7390-4959-A83F-55D68B9976F4}" name="Chequeo2" dataDxfId="13"/>
    <tableColumn id="3" xr3:uid="{FD175493-2ACA-4427-AE5D-83A1F2EB9B7E}" name="Chequeo3" dataDxfId="12"/>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 dT="2025-06-16T16:41:34.06" personId="{97E850C7-30E1-4F85-9BB5-D565BF5AA06F}" id="{8F8A1BFF-31AE-4ED1-942D-64C710EA8E5C}">
    <text>Si no es un Proponente Plural el porcentaje será de 100%</text>
  </threadedComment>
  <threadedComment ref="B34" dT="2025-06-16T21:19:37.49" personId="{97E850C7-30E1-4F85-9BB5-D565BF5AA06F}" id="{0D68C64C-7776-42DE-AE03-FCA035EDB326}">
    <text>Verificar Anexo 5A</text>
  </threadedComment>
  <threadedComment ref="D52" dT="2025-06-10T19:09:56.23" personId="{97E850C7-30E1-4F85-9BB5-D565BF5AA06F}" id="{562FD5AA-6747-4722-8B09-14A7EFCADAC5}">
    <text xml:space="preserve">Solo se debe Marcar una de las casillas
</text>
  </threadedComment>
  <threadedComment ref="D58" dT="2025-06-10T19:09:56.23" personId="{97E850C7-30E1-4F85-9BB5-D565BF5AA06F}" id="{241C441E-850A-4AE4-BEE0-2BDE20B689EF}">
    <text xml:space="preserve">Solo se debe Marcar una de las casillas
</text>
  </threadedComment>
</ThreadedComments>
</file>

<file path=xl/threadedComments/threadedComment2.xml><?xml version="1.0" encoding="utf-8"?>
<ThreadedComments xmlns="http://schemas.microsoft.com/office/spreadsheetml/2018/threadedcomments" xmlns:x="http://schemas.openxmlformats.org/spreadsheetml/2006/main">
  <threadedComment ref="E6" dT="2025-06-16T16:41:34.06" personId="{97E850C7-30E1-4F85-9BB5-D565BF5AA06F}" id="{70DCDC54-AA58-4148-B78E-A72C25F5D54A}">
    <text>Si no es un Proponente Plural el porcentaje será de 100%</text>
  </threadedComment>
  <threadedComment ref="B34" dT="2025-06-16T21:19:37.49" personId="{97E850C7-30E1-4F85-9BB5-D565BF5AA06F}" id="{0F50C870-5742-4A3B-80EC-CE696295C136}">
    <text>Verificar Anexo 5A</text>
  </threadedComment>
  <threadedComment ref="D52" dT="2025-06-10T19:09:56.23" personId="{97E850C7-30E1-4F85-9BB5-D565BF5AA06F}" id="{BF61F139-6478-4D81-9AA4-4EFDC8FEEC8F}">
    <text xml:space="preserve">Solo se debe Marcar una de las casillas
</text>
  </threadedComment>
  <threadedComment ref="D58" dT="2025-06-10T19:09:56.23" personId="{97E850C7-30E1-4F85-9BB5-D565BF5AA06F}" id="{8E451591-E7EC-491F-A6DF-D95CC64FFD7D}">
    <text xml:space="preserve">Solo se debe Marcar una de las casillas
</text>
  </threadedComment>
</ThreadedComments>
</file>

<file path=xl/threadedComments/threadedComment3.xml><?xml version="1.0" encoding="utf-8"?>
<ThreadedComments xmlns="http://schemas.microsoft.com/office/spreadsheetml/2018/threadedcomments" xmlns:x="http://schemas.openxmlformats.org/spreadsheetml/2006/main">
  <threadedComment ref="E6" dT="2025-06-16T16:41:34.06" personId="{97E850C7-30E1-4F85-9BB5-D565BF5AA06F}" id="{4B727C88-C609-43D8-88BE-823B730F8C2A}">
    <text>Si no es un Proponente Plural el porcentaje será de 100%</text>
  </threadedComment>
  <threadedComment ref="B34" dT="2025-06-16T21:19:37.49" personId="{97E850C7-30E1-4F85-9BB5-D565BF5AA06F}" id="{1F5A8234-A38D-432B-B910-45045BE00E1D}">
    <text>Verificar Anexo 5A</text>
  </threadedComment>
  <threadedComment ref="D52" dT="2025-06-10T19:09:56.23" personId="{97E850C7-30E1-4F85-9BB5-D565BF5AA06F}" id="{51296670-A73A-41B4-9A8A-0A882A51C4D5}">
    <text xml:space="preserve">Solo se debe Marcar una de las casillas
</text>
  </threadedComment>
  <threadedComment ref="D58" dT="2025-06-10T19:09:56.23" personId="{97E850C7-30E1-4F85-9BB5-D565BF5AA06F}" id="{C48F440A-EC66-4695-9A77-4C389B2E234C}">
    <text xml:space="preserve">Solo se debe Marcar una de las casillas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1E97F-993B-4F92-84C3-B2DBC70115F1}">
  <dimension ref="A1:L16"/>
  <sheetViews>
    <sheetView tabSelected="1" topLeftCell="A5" workbookViewId="0">
      <selection sqref="A1:H1"/>
    </sheetView>
  </sheetViews>
  <sheetFormatPr baseColWidth="10" defaultColWidth="17.140625" defaultRowHeight="15" x14ac:dyDescent="0.25"/>
  <cols>
    <col min="1" max="1" width="17.140625" style="16"/>
    <col min="2" max="2" width="46.140625" style="16" customWidth="1"/>
    <col min="3" max="3" width="25.7109375" style="16" customWidth="1"/>
    <col min="4" max="11" width="17.140625" style="16"/>
    <col min="12" max="12" width="146.85546875" style="16" customWidth="1"/>
    <col min="13" max="16384" width="17.140625" style="16"/>
  </cols>
  <sheetData>
    <row r="1" spans="1:12" ht="27.75" customHeight="1" x14ac:dyDescent="0.25">
      <c r="A1" s="66" t="s">
        <v>148</v>
      </c>
      <c r="B1" s="66"/>
      <c r="C1" s="66"/>
      <c r="D1" s="66"/>
      <c r="E1" s="66"/>
      <c r="F1" s="66"/>
      <c r="G1" s="66"/>
      <c r="H1" s="66"/>
    </row>
    <row r="3" spans="1:12" ht="30" x14ac:dyDescent="0.25">
      <c r="A3" s="17" t="s">
        <v>69</v>
      </c>
      <c r="B3" s="15">
        <v>1</v>
      </c>
      <c r="D3" s="17" t="s">
        <v>77</v>
      </c>
      <c r="E3" s="18">
        <v>2250</v>
      </c>
    </row>
    <row r="4" spans="1:12" ht="9.75" customHeight="1" x14ac:dyDescent="0.25"/>
    <row r="5" spans="1:12" ht="30" x14ac:dyDescent="0.25">
      <c r="A5" s="17" t="s">
        <v>0</v>
      </c>
      <c r="B5" s="19">
        <v>1202796000</v>
      </c>
    </row>
    <row r="7" spans="1:12" ht="15.75" thickBot="1" x14ac:dyDescent="0.3"/>
    <row r="8" spans="1:12" ht="15.75" thickBot="1" x14ac:dyDescent="0.3">
      <c r="A8" s="70" t="s">
        <v>1</v>
      </c>
      <c r="B8" s="71"/>
      <c r="C8" s="71"/>
      <c r="D8" s="71"/>
      <c r="E8" s="71"/>
      <c r="F8" s="71"/>
      <c r="G8" s="71"/>
      <c r="H8" s="71"/>
      <c r="I8" s="71"/>
      <c r="J8" s="71"/>
      <c r="K8" s="72"/>
    </row>
    <row r="9" spans="1:12" x14ac:dyDescent="0.25">
      <c r="A9" s="73" t="s">
        <v>2</v>
      </c>
      <c r="B9" s="75" t="s">
        <v>3</v>
      </c>
      <c r="C9" s="67" t="s">
        <v>4</v>
      </c>
      <c r="D9" s="68"/>
      <c r="E9" s="68"/>
      <c r="F9" s="69"/>
      <c r="G9" s="67" t="s">
        <v>5</v>
      </c>
      <c r="H9" s="68"/>
      <c r="I9" s="68"/>
      <c r="J9" s="68"/>
      <c r="K9" s="69"/>
    </row>
    <row r="10" spans="1:12" s="22" customFormat="1" ht="60" x14ac:dyDescent="0.25">
      <c r="A10" s="74"/>
      <c r="B10" s="76"/>
      <c r="C10" s="20" t="s">
        <v>6</v>
      </c>
      <c r="D10" s="17" t="s">
        <v>7</v>
      </c>
      <c r="E10" s="17" t="s">
        <v>8</v>
      </c>
      <c r="F10" s="21" t="s">
        <v>9</v>
      </c>
      <c r="G10" s="17" t="s">
        <v>10</v>
      </c>
      <c r="H10" s="17" t="s">
        <v>95</v>
      </c>
      <c r="I10" s="17" t="s">
        <v>147</v>
      </c>
      <c r="J10" s="17" t="s">
        <v>11</v>
      </c>
      <c r="K10" s="21" t="s">
        <v>12</v>
      </c>
      <c r="L10" s="22" t="s">
        <v>13</v>
      </c>
    </row>
    <row r="11" spans="1:12" x14ac:dyDescent="0.25">
      <c r="A11" s="23">
        <v>1</v>
      </c>
      <c r="B11" s="24" t="str">
        <f>'INTTEL GO SAS'!$B$3</f>
        <v>INTTEL GO SAS</v>
      </c>
      <c r="C11" s="25" t="str">
        <f>'INTTEL GO SAS'!$B$15</f>
        <v>CUMPLE</v>
      </c>
      <c r="D11" s="26" t="str">
        <f>'INTTEL GO SAS'!$B$16</f>
        <v>CUMPLE</v>
      </c>
      <c r="E11" s="26" t="str">
        <f>'INTTEL GO SAS'!$B$17</f>
        <v>RECHAZADO</v>
      </c>
      <c r="F11" s="27" t="str">
        <f>'INTTEL GO SAS'!$B$18</f>
        <v>RECHAZADO</v>
      </c>
      <c r="G11" s="28" t="str">
        <f>'INTTEL GO SAS'!$D$22</f>
        <v>N/A</v>
      </c>
      <c r="H11" s="29" t="str">
        <f>'INTTEL GO SAS'!$D$23</f>
        <v>N/A</v>
      </c>
      <c r="I11" s="29" t="str">
        <f>'INTTEL GO SAS'!$D$24</f>
        <v>N/A</v>
      </c>
      <c r="J11" s="29" t="str">
        <f>'INTTEL GO SAS'!$D$25</f>
        <v>N/A</v>
      </c>
      <c r="K11" s="30" t="str">
        <f>IF(F11="HABILITADO",SUM(G11:J11),"N/A")</f>
        <v>N/A</v>
      </c>
      <c r="L11" s="31"/>
    </row>
    <row r="12" spans="1:12" x14ac:dyDescent="0.25">
      <c r="A12" s="23">
        <v>2</v>
      </c>
      <c r="B12" s="24" t="str">
        <f>'SUPER TV ELECTRONIC SAS'!$B$3</f>
        <v>SUPER TV ELECTRONIC SAS</v>
      </c>
      <c r="C12" s="25" t="str">
        <f>'SUPER TV ELECTRONIC SAS'!$B$15</f>
        <v>CUMPLE</v>
      </c>
      <c r="D12" s="26" t="str">
        <f>'SUPER TV ELECTRONIC SAS'!$B$16</f>
        <v>CUMPLE</v>
      </c>
      <c r="E12" s="26" t="str">
        <f>'SUPER TV ELECTRONIC SAS'!$B$17</f>
        <v>CUMPLE</v>
      </c>
      <c r="F12" s="27" t="str">
        <f>'SUPER TV ELECTRONIC SAS'!$B$18</f>
        <v>HABILITADO</v>
      </c>
      <c r="G12" s="28">
        <f>'SUPER TV ELECTRONIC SAS'!$D$22</f>
        <v>45</v>
      </c>
      <c r="H12" s="29">
        <f>'SUPER TV ELECTRONIC SAS'!$D$23</f>
        <v>35</v>
      </c>
      <c r="I12" s="29">
        <f>'SUPER TV ELECTRONIC SAS'!$D$24</f>
        <v>10</v>
      </c>
      <c r="J12" s="29">
        <f>'SUPER TV ELECTRONIC SAS'!$D$25</f>
        <v>10</v>
      </c>
      <c r="K12" s="30">
        <f>IF(F12="HABILITADO",SUM(G12:J12),"N/A")</f>
        <v>100</v>
      </c>
    </row>
    <row r="13" spans="1:12" x14ac:dyDescent="0.25">
      <c r="A13" s="23">
        <v>3</v>
      </c>
      <c r="B13" s="24" t="str">
        <f>'COLTECH COMUNICACIONES SAS ESP'!$B$3</f>
        <v>COLTECH COMUNICACIONES SAS ESP</v>
      </c>
      <c r="C13" s="25" t="str">
        <f>'COLTECH COMUNICACIONES SAS ESP'!$B$15</f>
        <v>CUMPLE</v>
      </c>
      <c r="D13" s="26" t="str">
        <f>'COLTECH COMUNICACIONES SAS ESP'!$B$16</f>
        <v>NO CUMPLE</v>
      </c>
      <c r="E13" s="26" t="str">
        <f>'COLTECH COMUNICACIONES SAS ESP'!$B$17</f>
        <v>RECHAZADO</v>
      </c>
      <c r="F13" s="27" t="str">
        <f>'COLTECH COMUNICACIONES SAS ESP'!$B$18</f>
        <v>RECHAZADO</v>
      </c>
      <c r="G13" s="28" t="str">
        <f>'COLTECH COMUNICACIONES SAS ESP'!$D$22</f>
        <v>N/A</v>
      </c>
      <c r="H13" s="29" t="str">
        <f>'COLTECH COMUNICACIONES SAS ESP'!$D$23</f>
        <v>N/A</v>
      </c>
      <c r="I13" s="29" t="str">
        <f>'COLTECH COMUNICACIONES SAS ESP'!$D$24</f>
        <v>N/A</v>
      </c>
      <c r="J13" s="29" t="str">
        <f>'COLTECH COMUNICACIONES SAS ESP'!$D$25</f>
        <v>N/A</v>
      </c>
      <c r="K13" s="30" t="str">
        <f t="shared" ref="K13" si="0">IF(F13="HABILITADO",SUM(G13:J13),"N/A")</f>
        <v>N/A</v>
      </c>
    </row>
    <row r="16" spans="1:12" ht="36" customHeight="1" x14ac:dyDescent="0.25">
      <c r="A16" s="65" t="s">
        <v>145</v>
      </c>
      <c r="B16" s="65"/>
      <c r="C16" s="65"/>
      <c r="D16" s="65"/>
      <c r="E16" s="65"/>
      <c r="F16" s="65"/>
      <c r="G16" s="65"/>
      <c r="H16" s="65"/>
    </row>
  </sheetData>
  <sheetProtection algorithmName="SHA-512" hashValue="dL7iJG1wsst87wDV57kdzkU7EcDkM4+7zxvnWfbyOJ4pbAn1wPoADAg2XArY9qCBFVw9zrXuchQgIoVQ8+u+RQ==" saltValue="mlLCcazlB/9ctU8OEw4wBg==" spinCount="100000" sheet="1" objects="1" scenarios="1"/>
  <mergeCells count="7">
    <mergeCell ref="A16:H16"/>
    <mergeCell ref="A1:H1"/>
    <mergeCell ref="C9:F9"/>
    <mergeCell ref="G9:K9"/>
    <mergeCell ref="A8:K8"/>
    <mergeCell ref="A9:A10"/>
    <mergeCell ref="B9: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5126-5B02-49EE-9FF7-31D56A5ED23D}">
  <dimension ref="A1:R72"/>
  <sheetViews>
    <sheetView showGridLines="0" topLeftCell="A70" zoomScale="85" zoomScaleNormal="85" zoomScaleSheetLayoutView="70" zoomScalePageLayoutView="85" workbookViewId="0">
      <selection activeCell="F71" sqref="F71:H71"/>
    </sheetView>
  </sheetViews>
  <sheetFormatPr baseColWidth="10" defaultColWidth="17.140625" defaultRowHeight="13.5" x14ac:dyDescent="0.25"/>
  <cols>
    <col min="1" max="1" width="21.42578125" style="32" customWidth="1"/>
    <col min="2" max="2" width="33.140625" style="32" customWidth="1"/>
    <col min="3" max="3" width="21.7109375" style="32" customWidth="1"/>
    <col min="4" max="4" width="23.42578125" style="32" customWidth="1"/>
    <col min="5" max="5" width="17.140625" style="32"/>
    <col min="6" max="7" width="17" style="32" customWidth="1"/>
    <col min="8" max="8" width="38.5703125" style="32" customWidth="1"/>
    <col min="9" max="9" width="29.5703125" style="32" customWidth="1"/>
    <col min="10" max="16384" width="17.140625" style="32"/>
  </cols>
  <sheetData>
    <row r="1" spans="1:17" ht="31.5" customHeight="1" x14ac:dyDescent="0.25">
      <c r="A1" s="109" t="s">
        <v>148</v>
      </c>
      <c r="B1" s="110"/>
      <c r="C1" s="110"/>
      <c r="D1" s="110"/>
      <c r="E1" s="110"/>
      <c r="F1" s="110"/>
      <c r="G1" s="110"/>
      <c r="H1" s="110"/>
      <c r="I1" s="110"/>
      <c r="O1" s="33"/>
      <c r="P1" s="33"/>
      <c r="Q1" s="33"/>
    </row>
    <row r="2" spans="1:17" ht="15" customHeight="1" x14ac:dyDescent="0.25">
      <c r="O2" s="33"/>
      <c r="P2" s="33"/>
      <c r="Q2" s="33"/>
    </row>
    <row r="3" spans="1:17" x14ac:dyDescent="0.25">
      <c r="A3" s="34" t="s">
        <v>14</v>
      </c>
      <c r="B3" s="83" t="s">
        <v>106</v>
      </c>
      <c r="C3" s="83"/>
      <c r="D3" s="83"/>
      <c r="E3" s="83"/>
      <c r="F3" s="35"/>
      <c r="G3" s="35"/>
      <c r="H3" s="35"/>
      <c r="I3" s="35"/>
      <c r="J3" s="35"/>
      <c r="K3" s="35"/>
      <c r="L3" s="35"/>
      <c r="M3" s="35"/>
      <c r="N3" s="35"/>
      <c r="O3" s="36"/>
      <c r="P3" s="36"/>
      <c r="Q3" s="36"/>
    </row>
    <row r="4" spans="1:17" ht="6.75" customHeight="1" x14ac:dyDescent="0.25">
      <c r="A4" s="36"/>
      <c r="B4" s="37"/>
      <c r="C4" s="37"/>
      <c r="D4" s="37"/>
      <c r="E4" s="37"/>
      <c r="F4" s="35"/>
      <c r="G4" s="35"/>
      <c r="H4" s="35"/>
      <c r="I4" s="35"/>
      <c r="J4" s="35"/>
      <c r="K4" s="35"/>
      <c r="L4" s="35"/>
      <c r="M4" s="35"/>
      <c r="N4" s="35"/>
      <c r="O4" s="36"/>
      <c r="P4" s="36"/>
      <c r="Q4" s="36"/>
    </row>
    <row r="5" spans="1:17" x14ac:dyDescent="0.25">
      <c r="A5" s="33"/>
      <c r="B5" s="33"/>
      <c r="C5" s="38"/>
      <c r="D5" s="38"/>
      <c r="E5" s="38"/>
      <c r="F5" s="38"/>
      <c r="G5" s="38"/>
      <c r="H5" s="38"/>
      <c r="I5" s="38"/>
      <c r="J5" s="38"/>
      <c r="K5" s="38"/>
      <c r="L5" s="38"/>
      <c r="M5" s="36"/>
      <c r="N5" s="36"/>
      <c r="O5" s="36"/>
      <c r="P5" s="36"/>
      <c r="Q5" s="36"/>
    </row>
    <row r="6" spans="1:17" s="36" customFormat="1" ht="69.75" customHeight="1" x14ac:dyDescent="0.25">
      <c r="A6" s="39" t="s">
        <v>15</v>
      </c>
      <c r="B6" s="39" t="s">
        <v>16</v>
      </c>
      <c r="C6" s="39" t="s">
        <v>17</v>
      </c>
      <c r="D6" s="39" t="s">
        <v>18</v>
      </c>
      <c r="E6" s="39" t="s">
        <v>19</v>
      </c>
      <c r="F6" s="40" t="s">
        <v>134</v>
      </c>
      <c r="G6" s="113" t="s">
        <v>20</v>
      </c>
      <c r="H6" s="113"/>
    </row>
    <row r="7" spans="1:17" ht="67.5" customHeight="1" x14ac:dyDescent="0.25">
      <c r="A7" s="41" t="s">
        <v>21</v>
      </c>
      <c r="B7" s="2" t="s">
        <v>106</v>
      </c>
      <c r="C7" s="4">
        <v>96004450</v>
      </c>
      <c r="D7" s="4" t="s">
        <v>107</v>
      </c>
      <c r="E7" s="5">
        <v>1</v>
      </c>
      <c r="F7" s="10" t="s">
        <v>102</v>
      </c>
      <c r="G7" s="114" t="s">
        <v>142</v>
      </c>
      <c r="H7" s="114"/>
      <c r="I7" s="38"/>
      <c r="J7" s="38"/>
      <c r="K7" s="38"/>
      <c r="L7" s="36"/>
      <c r="M7" s="36"/>
      <c r="N7" s="36"/>
      <c r="O7" s="36"/>
      <c r="P7" s="36"/>
    </row>
    <row r="8" spans="1:17" x14ac:dyDescent="0.25">
      <c r="A8" s="41" t="s">
        <v>70</v>
      </c>
      <c r="B8" s="6"/>
      <c r="C8" s="7"/>
      <c r="D8" s="7"/>
      <c r="E8" s="7"/>
      <c r="F8" s="10"/>
      <c r="G8" s="77"/>
      <c r="H8" s="79"/>
      <c r="I8" s="38"/>
      <c r="J8" s="38"/>
      <c r="K8" s="38"/>
      <c r="L8" s="36"/>
      <c r="M8" s="36"/>
      <c r="N8" s="36"/>
      <c r="O8" s="36"/>
      <c r="P8" s="36"/>
    </row>
    <row r="9" spans="1:17" x14ac:dyDescent="0.25">
      <c r="A9" s="41" t="s">
        <v>71</v>
      </c>
      <c r="B9" s="6"/>
      <c r="C9" s="7"/>
      <c r="D9" s="7"/>
      <c r="E9" s="7"/>
      <c r="F9" s="10"/>
      <c r="G9" s="77"/>
      <c r="H9" s="79"/>
      <c r="I9" s="38"/>
      <c r="J9" s="38"/>
      <c r="K9" s="38"/>
      <c r="L9" s="36"/>
      <c r="M9" s="36"/>
      <c r="N9" s="36"/>
      <c r="O9" s="36"/>
      <c r="P9" s="36"/>
    </row>
    <row r="10" spans="1:17" x14ac:dyDescent="0.25">
      <c r="A10" s="41" t="s">
        <v>96</v>
      </c>
      <c r="B10" s="6"/>
      <c r="C10" s="8"/>
      <c r="D10" s="9"/>
      <c r="E10" s="9"/>
      <c r="F10" s="10"/>
      <c r="G10" s="77"/>
      <c r="H10" s="79"/>
      <c r="I10" s="38"/>
      <c r="J10" s="38"/>
      <c r="K10" s="38"/>
      <c r="L10" s="36"/>
      <c r="M10" s="36"/>
      <c r="N10" s="36"/>
      <c r="O10" s="36"/>
      <c r="P10" s="36"/>
    </row>
    <row r="11" spans="1:17" x14ac:dyDescent="0.25">
      <c r="A11" s="41" t="s">
        <v>97</v>
      </c>
      <c r="B11" s="6"/>
      <c r="C11" s="8"/>
      <c r="D11" s="9"/>
      <c r="E11" s="9"/>
      <c r="F11" s="10"/>
      <c r="G11" s="77"/>
      <c r="H11" s="79"/>
      <c r="I11" s="38"/>
      <c r="J11" s="38"/>
      <c r="K11" s="38"/>
      <c r="L11" s="36"/>
      <c r="M11" s="36"/>
      <c r="N11" s="36"/>
      <c r="O11" s="36"/>
      <c r="P11" s="36"/>
    </row>
    <row r="12" spans="1:17" x14ac:dyDescent="0.25">
      <c r="A12" s="33"/>
      <c r="B12" s="33"/>
      <c r="C12" s="38"/>
      <c r="D12" s="38"/>
      <c r="E12" s="38"/>
      <c r="F12" s="38"/>
      <c r="G12" s="38"/>
      <c r="H12" s="38"/>
      <c r="I12" s="38"/>
      <c r="J12" s="38"/>
      <c r="K12" s="38"/>
      <c r="L12" s="38"/>
      <c r="M12" s="36"/>
      <c r="N12" s="36"/>
      <c r="O12" s="36"/>
      <c r="P12" s="36"/>
      <c r="Q12" s="36"/>
    </row>
    <row r="13" spans="1:17" x14ac:dyDescent="0.25">
      <c r="A13" s="84" t="s">
        <v>23</v>
      </c>
      <c r="B13" s="85"/>
      <c r="C13" s="38"/>
      <c r="D13" s="38"/>
      <c r="E13" s="38"/>
      <c r="F13" s="38"/>
      <c r="G13" s="38"/>
      <c r="H13" s="38"/>
      <c r="I13" s="38"/>
      <c r="J13" s="38"/>
      <c r="K13" s="38"/>
      <c r="L13" s="36"/>
      <c r="M13" s="36"/>
      <c r="N13" s="36"/>
      <c r="O13" s="36"/>
      <c r="P13" s="36"/>
    </row>
    <row r="14" spans="1:17" x14ac:dyDescent="0.25">
      <c r="A14" s="43" t="s">
        <v>24</v>
      </c>
      <c r="B14" s="43" t="s">
        <v>25</v>
      </c>
      <c r="C14" s="38"/>
      <c r="D14" s="38"/>
      <c r="E14" s="38"/>
      <c r="F14" s="38"/>
      <c r="G14" s="38"/>
      <c r="H14" s="38"/>
      <c r="I14" s="38"/>
      <c r="J14" s="38"/>
      <c r="K14" s="38"/>
      <c r="L14" s="36"/>
      <c r="M14" s="36"/>
      <c r="N14" s="36"/>
      <c r="O14" s="36"/>
      <c r="P14" s="36"/>
    </row>
    <row r="15" spans="1:17" x14ac:dyDescent="0.25">
      <c r="A15" s="44" t="s">
        <v>26</v>
      </c>
      <c r="B15" s="14" t="s">
        <v>27</v>
      </c>
      <c r="C15" s="38"/>
      <c r="D15" s="38"/>
      <c r="E15" s="38"/>
      <c r="F15" s="38"/>
      <c r="G15" s="38"/>
      <c r="H15" s="38"/>
      <c r="I15" s="38"/>
      <c r="J15" s="38"/>
      <c r="K15" s="38"/>
      <c r="L15" s="36"/>
      <c r="M15" s="36"/>
      <c r="N15" s="36"/>
      <c r="O15" s="36"/>
      <c r="P15" s="36"/>
    </row>
    <row r="16" spans="1:17" x14ac:dyDescent="0.25">
      <c r="A16" s="44" t="s">
        <v>28</v>
      </c>
      <c r="B16" s="14" t="s">
        <v>27</v>
      </c>
      <c r="C16" s="38"/>
      <c r="D16" s="38"/>
      <c r="E16" s="38"/>
      <c r="F16" s="38"/>
      <c r="G16" s="38"/>
      <c r="H16" s="38"/>
      <c r="I16" s="38"/>
      <c r="J16" s="38"/>
      <c r="K16" s="38"/>
      <c r="L16" s="36"/>
      <c r="M16" s="36"/>
      <c r="N16" s="36"/>
      <c r="O16" s="36"/>
      <c r="P16" s="36"/>
    </row>
    <row r="17" spans="1:17" x14ac:dyDescent="0.25">
      <c r="A17" s="44" t="s">
        <v>29</v>
      </c>
      <c r="B17" s="14" t="s">
        <v>156</v>
      </c>
      <c r="C17" s="38"/>
      <c r="D17" s="38"/>
      <c r="E17" s="38"/>
      <c r="F17" s="38"/>
      <c r="G17" s="38"/>
      <c r="H17" s="38"/>
      <c r="I17" s="38"/>
      <c r="J17" s="38"/>
      <c r="K17" s="38"/>
      <c r="L17" s="36"/>
      <c r="M17" s="36"/>
      <c r="N17" s="36"/>
      <c r="O17" s="36"/>
      <c r="P17" s="36"/>
    </row>
    <row r="18" spans="1:17" x14ac:dyDescent="0.25">
      <c r="A18" s="43" t="s">
        <v>9</v>
      </c>
      <c r="B18" s="43" t="s">
        <v>156</v>
      </c>
      <c r="C18" s="38"/>
      <c r="D18" s="38"/>
      <c r="E18" s="38"/>
      <c r="F18" s="38"/>
      <c r="G18" s="38"/>
      <c r="H18" s="38"/>
      <c r="I18" s="38"/>
      <c r="J18" s="38"/>
      <c r="K18" s="38"/>
      <c r="L18" s="36"/>
      <c r="M18" s="36"/>
      <c r="N18" s="36"/>
      <c r="O18" s="36"/>
      <c r="P18" s="36"/>
    </row>
    <row r="19" spans="1:17" x14ac:dyDescent="0.25">
      <c r="A19" s="33"/>
      <c r="B19" s="33"/>
      <c r="C19" s="38"/>
      <c r="D19" s="38"/>
      <c r="E19" s="38"/>
      <c r="F19" s="38"/>
      <c r="G19" s="38"/>
      <c r="H19" s="38"/>
      <c r="I19" s="38"/>
      <c r="J19" s="38"/>
      <c r="K19" s="38"/>
      <c r="L19" s="38"/>
      <c r="M19" s="36"/>
      <c r="N19" s="36"/>
      <c r="O19" s="36"/>
      <c r="P19" s="36"/>
      <c r="Q19" s="36"/>
    </row>
    <row r="20" spans="1:17" x14ac:dyDescent="0.25">
      <c r="A20" s="86" t="s">
        <v>30</v>
      </c>
      <c r="B20" s="87"/>
      <c r="C20" s="87"/>
      <c r="D20" s="88"/>
      <c r="E20" s="38"/>
      <c r="F20" s="38"/>
      <c r="G20" s="38"/>
      <c r="H20" s="38"/>
      <c r="I20" s="38"/>
      <c r="J20" s="38"/>
      <c r="K20" s="38"/>
      <c r="L20" s="38"/>
      <c r="M20" s="36"/>
      <c r="N20" s="36"/>
      <c r="O20" s="36"/>
      <c r="P20" s="36"/>
      <c r="Q20" s="36"/>
    </row>
    <row r="21" spans="1:17" x14ac:dyDescent="0.25">
      <c r="A21" s="89" t="s">
        <v>31</v>
      </c>
      <c r="B21" s="90"/>
      <c r="C21" s="43" t="s">
        <v>32</v>
      </c>
      <c r="D21" s="45" t="s">
        <v>33</v>
      </c>
      <c r="E21" s="38"/>
      <c r="F21" s="38"/>
      <c r="G21" s="38"/>
      <c r="H21" s="38"/>
      <c r="I21" s="38"/>
      <c r="J21" s="38"/>
      <c r="K21" s="38"/>
      <c r="L21" s="38"/>
      <c r="M21" s="36"/>
      <c r="N21" s="36"/>
      <c r="O21" s="36"/>
      <c r="P21" s="36"/>
      <c r="Q21" s="36"/>
    </row>
    <row r="22" spans="1:17" ht="27" x14ac:dyDescent="0.25">
      <c r="A22" s="46" t="s">
        <v>34</v>
      </c>
      <c r="B22" s="47" t="s">
        <v>80</v>
      </c>
      <c r="C22" s="48">
        <v>45</v>
      </c>
      <c r="D22" s="48" t="str">
        <f>IF(B18="HABILITADO",MAX(E53:E56),"N/A")</f>
        <v>N/A</v>
      </c>
      <c r="E22" s="38"/>
      <c r="F22" s="38"/>
      <c r="G22" s="38"/>
      <c r="H22" s="38"/>
      <c r="I22" s="38"/>
      <c r="J22" s="38"/>
      <c r="K22" s="38"/>
      <c r="L22" s="38"/>
      <c r="M22" s="36"/>
      <c r="N22" s="36"/>
      <c r="O22" s="36"/>
      <c r="P22" s="36"/>
      <c r="Q22" s="36"/>
    </row>
    <row r="23" spans="1:17" x14ac:dyDescent="0.25">
      <c r="A23" s="46" t="s">
        <v>35</v>
      </c>
      <c r="B23" s="47" t="s">
        <v>81</v>
      </c>
      <c r="C23" s="48">
        <v>35</v>
      </c>
      <c r="D23" s="48" t="str">
        <f>IF(B18="HABILITADO",MAX(E59:E62),"N/A")</f>
        <v>N/A</v>
      </c>
      <c r="E23" s="38"/>
      <c r="F23" s="38"/>
      <c r="G23" s="38"/>
      <c r="H23" s="38"/>
      <c r="I23" s="38"/>
      <c r="J23" s="38"/>
      <c r="K23" s="38"/>
      <c r="L23" s="38"/>
      <c r="M23" s="36"/>
      <c r="N23" s="36"/>
      <c r="O23" s="36"/>
      <c r="P23" s="36"/>
      <c r="Q23" s="36"/>
    </row>
    <row r="24" spans="1:17" x14ac:dyDescent="0.25">
      <c r="A24" s="46" t="s">
        <v>36</v>
      </c>
      <c r="B24" s="47" t="s">
        <v>82</v>
      </c>
      <c r="C24" s="48">
        <v>10</v>
      </c>
      <c r="D24" s="48" t="str">
        <f>IF(B18="HABILITADO",E67,"N/A")</f>
        <v>N/A</v>
      </c>
      <c r="E24" s="38"/>
      <c r="F24" s="38"/>
      <c r="G24" s="38"/>
      <c r="H24" s="38"/>
      <c r="I24" s="38"/>
      <c r="J24" s="38"/>
      <c r="K24" s="38"/>
      <c r="L24" s="38"/>
      <c r="M24" s="36"/>
      <c r="N24" s="36"/>
      <c r="O24" s="36"/>
      <c r="P24" s="36"/>
      <c r="Q24" s="36"/>
    </row>
    <row r="25" spans="1:17" ht="27" x14ac:dyDescent="0.25">
      <c r="A25" s="46" t="s">
        <v>37</v>
      </c>
      <c r="B25" s="47" t="s">
        <v>83</v>
      </c>
      <c r="C25" s="48">
        <v>10</v>
      </c>
      <c r="D25" s="48" t="str">
        <f>+IF(B18="HABILITADO",E71,"N/A")</f>
        <v>N/A</v>
      </c>
      <c r="E25" s="38"/>
      <c r="F25" s="38"/>
      <c r="G25" s="38"/>
      <c r="H25" s="38"/>
      <c r="I25" s="38"/>
      <c r="J25" s="38"/>
      <c r="K25" s="38"/>
      <c r="L25" s="38"/>
      <c r="M25" s="36"/>
      <c r="N25" s="36"/>
      <c r="O25" s="36"/>
      <c r="P25" s="36"/>
      <c r="Q25" s="36"/>
    </row>
    <row r="26" spans="1:17" x14ac:dyDescent="0.25">
      <c r="A26" s="86" t="s">
        <v>38</v>
      </c>
      <c r="B26" s="88"/>
      <c r="C26" s="49">
        <f>SUM(C22:C25)</f>
        <v>100</v>
      </c>
      <c r="D26" s="49">
        <f>SUM(D22:D25)</f>
        <v>0</v>
      </c>
      <c r="E26" s="38"/>
      <c r="F26" s="38"/>
      <c r="G26" s="38"/>
      <c r="H26" s="38"/>
      <c r="I26" s="38"/>
      <c r="J26" s="38"/>
      <c r="K26" s="38"/>
      <c r="L26" s="38"/>
      <c r="M26" s="36"/>
      <c r="N26" s="36"/>
      <c r="O26" s="36"/>
      <c r="P26" s="36"/>
      <c r="Q26" s="36"/>
    </row>
    <row r="27" spans="1:17" x14ac:dyDescent="0.25">
      <c r="A27" s="33"/>
      <c r="B27" s="33"/>
      <c r="C27" s="38"/>
      <c r="D27" s="38"/>
      <c r="E27" s="38"/>
      <c r="F27" s="38"/>
      <c r="G27" s="38"/>
      <c r="H27" s="38"/>
      <c r="I27" s="38"/>
      <c r="J27" s="38"/>
      <c r="K27" s="38"/>
      <c r="L27" s="38"/>
      <c r="M27" s="36"/>
      <c r="N27" s="36"/>
      <c r="O27" s="36"/>
      <c r="P27" s="36"/>
      <c r="Q27" s="36"/>
    </row>
    <row r="28" spans="1:17" x14ac:dyDescent="0.25">
      <c r="A28" s="38"/>
      <c r="B28" s="50"/>
      <c r="C28" s="50"/>
      <c r="D28" s="50"/>
      <c r="E28" s="50"/>
      <c r="F28" s="50"/>
      <c r="G28" s="50"/>
      <c r="H28" s="50"/>
      <c r="I28" s="50"/>
      <c r="J28" s="50"/>
      <c r="K28" s="50"/>
      <c r="L28" s="50"/>
      <c r="M28" s="50"/>
      <c r="N28" s="51"/>
      <c r="O28" s="51"/>
      <c r="P28" s="51"/>
      <c r="Q28" s="51"/>
    </row>
    <row r="29" spans="1:17" x14ac:dyDescent="0.25">
      <c r="A29" s="38"/>
      <c r="B29" s="50"/>
      <c r="C29" s="91" t="s">
        <v>39</v>
      </c>
      <c r="D29" s="91"/>
      <c r="E29" s="91"/>
      <c r="F29" s="91"/>
      <c r="G29" s="91"/>
      <c r="H29" s="50"/>
      <c r="I29" s="50"/>
      <c r="J29" s="50"/>
      <c r="K29" s="50"/>
      <c r="L29" s="50"/>
      <c r="M29" s="50"/>
      <c r="N29" s="51"/>
      <c r="O29" s="51"/>
      <c r="P29" s="51"/>
      <c r="Q29" s="51"/>
    </row>
    <row r="30" spans="1:17" x14ac:dyDescent="0.25">
      <c r="A30" s="91" t="s">
        <v>72</v>
      </c>
      <c r="B30" s="91"/>
      <c r="C30" s="52" t="s">
        <v>40</v>
      </c>
      <c r="D30" s="52" t="s">
        <v>41</v>
      </c>
      <c r="E30" s="52" t="s">
        <v>42</v>
      </c>
      <c r="F30" s="52" t="s">
        <v>43</v>
      </c>
      <c r="G30" s="52" t="s">
        <v>44</v>
      </c>
      <c r="H30" s="53" t="s">
        <v>20</v>
      </c>
    </row>
    <row r="31" spans="1:17" ht="31.5" customHeight="1" x14ac:dyDescent="0.25">
      <c r="A31" s="46" t="s">
        <v>45</v>
      </c>
      <c r="B31" s="42" t="s">
        <v>46</v>
      </c>
      <c r="C31" s="3" t="s">
        <v>27</v>
      </c>
      <c r="D31" s="3"/>
      <c r="E31" s="3"/>
      <c r="F31" s="3"/>
      <c r="G31" s="3"/>
      <c r="H31" s="4" t="s">
        <v>108</v>
      </c>
    </row>
    <row r="32" spans="1:17" ht="117.75" customHeight="1" x14ac:dyDescent="0.25">
      <c r="A32" s="46" t="s">
        <v>47</v>
      </c>
      <c r="B32" s="42" t="s">
        <v>73</v>
      </c>
      <c r="C32" s="3" t="s">
        <v>27</v>
      </c>
      <c r="D32" s="3"/>
      <c r="E32" s="3"/>
      <c r="F32" s="3"/>
      <c r="G32" s="3"/>
      <c r="H32" s="4" t="s">
        <v>146</v>
      </c>
    </row>
    <row r="33" spans="1:18" ht="162" customHeight="1" x14ac:dyDescent="0.25">
      <c r="A33" s="46" t="s">
        <v>74</v>
      </c>
      <c r="B33" s="42" t="s">
        <v>98</v>
      </c>
      <c r="C33" s="3" t="s">
        <v>27</v>
      </c>
      <c r="D33" s="3"/>
      <c r="E33" s="3"/>
      <c r="F33" s="3"/>
      <c r="G33" s="3"/>
      <c r="H33" s="4" t="s">
        <v>139</v>
      </c>
    </row>
    <row r="34" spans="1:18" ht="96.75" customHeight="1" x14ac:dyDescent="0.25">
      <c r="A34" s="46" t="s">
        <v>74</v>
      </c>
      <c r="B34" s="42" t="s">
        <v>135</v>
      </c>
      <c r="C34" s="3" t="s">
        <v>27</v>
      </c>
      <c r="D34" s="3"/>
      <c r="E34" s="3"/>
      <c r="F34" s="3"/>
      <c r="G34" s="3"/>
      <c r="H34" s="4" t="s">
        <v>132</v>
      </c>
    </row>
    <row r="35" spans="1:18" ht="173.25" customHeight="1" x14ac:dyDescent="0.25">
      <c r="A35" s="46" t="s">
        <v>74</v>
      </c>
      <c r="B35" s="42" t="s">
        <v>136</v>
      </c>
      <c r="C35" s="77" t="s">
        <v>27</v>
      </c>
      <c r="D35" s="78"/>
      <c r="E35" s="78"/>
      <c r="F35" s="78"/>
      <c r="G35" s="79"/>
      <c r="H35" s="4" t="s">
        <v>150</v>
      </c>
    </row>
    <row r="36" spans="1:18" ht="65.25" customHeight="1" x14ac:dyDescent="0.25">
      <c r="A36" s="46" t="s">
        <v>75</v>
      </c>
      <c r="B36" s="42" t="s">
        <v>48</v>
      </c>
      <c r="C36" s="77" t="str">
        <f>IF(AND(E42="CUMPLE",E43="CUMPLE",E44="CUMPLE",E45="CUMPLE"),"CUMPLE","NO CUMPLE")</f>
        <v>CUMPLE</v>
      </c>
      <c r="D36" s="78"/>
      <c r="E36" s="78"/>
      <c r="F36" s="78"/>
      <c r="G36" s="79"/>
      <c r="H36" s="4" t="s">
        <v>149</v>
      </c>
    </row>
    <row r="37" spans="1:18" ht="42" customHeight="1" x14ac:dyDescent="0.25">
      <c r="A37" s="46">
        <v>14</v>
      </c>
      <c r="B37" s="42" t="s">
        <v>49</v>
      </c>
      <c r="C37" s="77" t="s">
        <v>27</v>
      </c>
      <c r="D37" s="78"/>
      <c r="E37" s="78"/>
      <c r="F37" s="78"/>
      <c r="G37" s="79"/>
      <c r="H37" s="4" t="s">
        <v>109</v>
      </c>
    </row>
    <row r="38" spans="1:18" ht="36.75" customHeight="1" x14ac:dyDescent="0.25">
      <c r="A38" s="46">
        <v>15</v>
      </c>
      <c r="B38" s="42" t="s">
        <v>76</v>
      </c>
      <c r="C38" s="77" t="s">
        <v>27</v>
      </c>
      <c r="D38" s="78"/>
      <c r="E38" s="78"/>
      <c r="F38" s="78"/>
      <c r="G38" s="79"/>
      <c r="H38" s="4" t="s">
        <v>110</v>
      </c>
    </row>
    <row r="39" spans="1:18" s="56" customFormat="1" ht="45.75" customHeight="1" x14ac:dyDescent="0.25">
      <c r="A39" s="80" t="s">
        <v>103</v>
      </c>
      <c r="B39" s="81"/>
      <c r="C39" s="81"/>
      <c r="D39" s="81"/>
      <c r="E39" s="81"/>
      <c r="F39" s="81"/>
      <c r="G39" s="81"/>
      <c r="H39" s="82"/>
      <c r="I39" s="55"/>
      <c r="J39" s="55"/>
      <c r="K39" s="55"/>
      <c r="L39" s="55"/>
      <c r="M39" s="55"/>
      <c r="N39" s="55"/>
      <c r="O39" s="51"/>
      <c r="P39" s="51"/>
      <c r="Q39" s="51"/>
      <c r="R39" s="51"/>
    </row>
    <row r="40" spans="1:18" x14ac:dyDescent="0.25">
      <c r="A40" s="38"/>
      <c r="B40" s="50"/>
      <c r="C40" s="50"/>
      <c r="D40" s="50"/>
      <c r="E40" s="50"/>
      <c r="F40" s="50"/>
      <c r="G40" s="50"/>
      <c r="H40" s="50"/>
      <c r="I40" s="50"/>
      <c r="J40" s="50"/>
      <c r="K40" s="50"/>
      <c r="L40" s="50"/>
      <c r="M40" s="50"/>
      <c r="N40" s="51"/>
      <c r="O40" s="51"/>
      <c r="P40" s="51"/>
      <c r="Q40" s="51"/>
    </row>
    <row r="41" spans="1:18" s="56" customFormat="1" ht="27" customHeight="1" x14ac:dyDescent="0.25">
      <c r="A41" s="93" t="s">
        <v>50</v>
      </c>
      <c r="B41" s="94"/>
      <c r="C41" s="94"/>
      <c r="D41" s="95"/>
      <c r="E41" s="39" t="s">
        <v>51</v>
      </c>
      <c r="F41" s="92" t="s">
        <v>20</v>
      </c>
      <c r="G41" s="92"/>
      <c r="H41" s="92"/>
      <c r="I41" s="55"/>
      <c r="J41" s="55"/>
      <c r="K41" s="55"/>
      <c r="L41" s="55"/>
      <c r="M41" s="55"/>
      <c r="N41" s="55"/>
      <c r="O41" s="51"/>
      <c r="P41" s="51"/>
      <c r="Q41" s="51"/>
      <c r="R41" s="51"/>
    </row>
    <row r="42" spans="1:18" s="56" customFormat="1" ht="48.75" customHeight="1" x14ac:dyDescent="0.25">
      <c r="A42" s="99" t="s">
        <v>99</v>
      </c>
      <c r="B42" s="100"/>
      <c r="C42" s="100"/>
      <c r="D42" s="101"/>
      <c r="E42" s="3" t="s">
        <v>27</v>
      </c>
      <c r="F42" s="96" t="s">
        <v>111</v>
      </c>
      <c r="G42" s="97"/>
      <c r="H42" s="98"/>
      <c r="I42" s="55"/>
      <c r="J42" s="55"/>
      <c r="K42" s="55"/>
      <c r="L42" s="55"/>
      <c r="M42" s="55"/>
      <c r="N42" s="55"/>
      <c r="O42" s="51"/>
      <c r="P42" s="51"/>
      <c r="Q42" s="51"/>
      <c r="R42" s="51"/>
    </row>
    <row r="43" spans="1:18" s="56" customFormat="1" ht="100.5" customHeight="1" x14ac:dyDescent="0.25">
      <c r="A43" s="99" t="s">
        <v>52</v>
      </c>
      <c r="B43" s="100"/>
      <c r="C43" s="100"/>
      <c r="D43" s="101"/>
      <c r="E43" s="3" t="s">
        <v>27</v>
      </c>
      <c r="F43" s="96" t="s">
        <v>154</v>
      </c>
      <c r="G43" s="97"/>
      <c r="H43" s="98"/>
      <c r="I43" s="55"/>
      <c r="J43" s="55"/>
      <c r="K43" s="55"/>
      <c r="L43" s="55"/>
      <c r="M43" s="55"/>
      <c r="N43" s="55"/>
      <c r="O43" s="51"/>
      <c r="P43" s="51"/>
      <c r="Q43" s="51"/>
      <c r="R43" s="51"/>
    </row>
    <row r="44" spans="1:18" s="56" customFormat="1" ht="29.25" customHeight="1" x14ac:dyDescent="0.25">
      <c r="A44" s="99" t="s">
        <v>53</v>
      </c>
      <c r="B44" s="100"/>
      <c r="C44" s="100"/>
      <c r="D44" s="101"/>
      <c r="E44" s="3" t="s">
        <v>27</v>
      </c>
      <c r="F44" s="96" t="s">
        <v>113</v>
      </c>
      <c r="G44" s="97"/>
      <c r="H44" s="98"/>
      <c r="I44" s="55"/>
      <c r="J44" s="55"/>
      <c r="K44" s="55"/>
      <c r="L44" s="55"/>
      <c r="M44" s="55"/>
      <c r="N44" s="55"/>
      <c r="O44" s="51"/>
      <c r="P44" s="51"/>
      <c r="Q44" s="51"/>
      <c r="R44" s="51"/>
    </row>
    <row r="45" spans="1:18" s="56" customFormat="1" ht="24.75" customHeight="1" x14ac:dyDescent="0.25">
      <c r="A45" s="99" t="s">
        <v>100</v>
      </c>
      <c r="B45" s="100"/>
      <c r="C45" s="100"/>
      <c r="D45" s="101"/>
      <c r="E45" s="3" t="s">
        <v>27</v>
      </c>
      <c r="F45" s="96" t="s">
        <v>112</v>
      </c>
      <c r="G45" s="97"/>
      <c r="H45" s="98"/>
      <c r="I45" s="55"/>
      <c r="J45" s="55"/>
      <c r="K45" s="55"/>
      <c r="L45" s="55"/>
      <c r="M45" s="55"/>
      <c r="N45" s="55"/>
      <c r="O45" s="51"/>
      <c r="P45" s="51"/>
      <c r="Q45" s="51"/>
      <c r="R45" s="51"/>
    </row>
    <row r="46" spans="1:18" s="56" customFormat="1" ht="52.5" customHeight="1" x14ac:dyDescent="0.25">
      <c r="A46" s="80" t="s">
        <v>104</v>
      </c>
      <c r="B46" s="81"/>
      <c r="C46" s="81"/>
      <c r="D46" s="81"/>
      <c r="E46" s="81"/>
      <c r="F46" s="81"/>
      <c r="G46" s="81"/>
      <c r="H46" s="82"/>
      <c r="I46" s="55"/>
      <c r="J46" s="55"/>
      <c r="K46" s="55"/>
      <c r="L46" s="55"/>
      <c r="M46" s="55"/>
      <c r="N46" s="55"/>
      <c r="O46" s="51"/>
      <c r="P46" s="51"/>
      <c r="Q46" s="51"/>
      <c r="R46" s="51"/>
    </row>
    <row r="47" spans="1:18" x14ac:dyDescent="0.25">
      <c r="A47" s="35"/>
      <c r="C47" s="57"/>
      <c r="D47" s="57"/>
      <c r="E47" s="57"/>
      <c r="F47" s="57"/>
    </row>
    <row r="48" spans="1:18" x14ac:dyDescent="0.25">
      <c r="A48" s="91" t="s">
        <v>54</v>
      </c>
      <c r="B48" s="91"/>
      <c r="C48" s="52" t="str">
        <f>+IF(COUNTIF(C31:G37,"=NO CUMPLE")&gt;0,"NO CUMPLE","CUMPLE")</f>
        <v>CUMPLE</v>
      </c>
      <c r="D48" s="35"/>
      <c r="E48" s="35"/>
      <c r="F48" s="35"/>
    </row>
    <row r="49" spans="1:17" x14ac:dyDescent="0.25">
      <c r="A49" s="38"/>
      <c r="B49" s="50"/>
      <c r="C49" s="50"/>
      <c r="D49" s="50"/>
      <c r="E49" s="50"/>
      <c r="F49" s="50"/>
      <c r="G49" s="50"/>
      <c r="H49" s="50"/>
      <c r="I49" s="50"/>
      <c r="J49" s="50"/>
      <c r="K49" s="50"/>
      <c r="L49" s="50"/>
      <c r="M49" s="50"/>
      <c r="N49" s="51"/>
      <c r="O49" s="51"/>
      <c r="P49" s="51"/>
      <c r="Q49" s="51"/>
    </row>
    <row r="50" spans="1:17" x14ac:dyDescent="0.25">
      <c r="A50" s="91" t="s">
        <v>55</v>
      </c>
      <c r="B50" s="91"/>
      <c r="C50" s="91"/>
      <c r="D50" s="91"/>
      <c r="E50" s="91"/>
      <c r="F50" s="91"/>
      <c r="G50" s="91"/>
      <c r="H50" s="91"/>
      <c r="O50" s="57"/>
      <c r="P50" s="57"/>
      <c r="Q50" s="57"/>
    </row>
    <row r="52" spans="1:17" ht="69.75" customHeight="1" x14ac:dyDescent="0.25">
      <c r="A52" s="108" t="s">
        <v>78</v>
      </c>
      <c r="B52" s="39" t="s">
        <v>58</v>
      </c>
      <c r="C52" s="39" t="s">
        <v>56</v>
      </c>
      <c r="D52" s="39" t="s">
        <v>137</v>
      </c>
      <c r="E52" s="39" t="s">
        <v>59</v>
      </c>
      <c r="F52" s="113" t="s">
        <v>20</v>
      </c>
      <c r="G52" s="113"/>
      <c r="H52" s="113"/>
    </row>
    <row r="53" spans="1:17" x14ac:dyDescent="0.25">
      <c r="A53" s="108"/>
      <c r="B53" s="54" t="s">
        <v>60</v>
      </c>
      <c r="C53" s="58">
        <v>0</v>
      </c>
      <c r="D53" s="12"/>
      <c r="E53" s="59">
        <f>IF(COUNTIF($D$53:$D$56,"X")&lt;=1=TRUE,IF(D53="X",C53,0),"ERROR")</f>
        <v>0</v>
      </c>
      <c r="F53" s="115"/>
      <c r="G53" s="116"/>
      <c r="H53" s="117"/>
    </row>
    <row r="54" spans="1:17" x14ac:dyDescent="0.25">
      <c r="A54" s="108"/>
      <c r="B54" s="54" t="s">
        <v>61</v>
      </c>
      <c r="C54" s="58">
        <v>5</v>
      </c>
      <c r="D54" s="12"/>
      <c r="E54" s="59">
        <f t="shared" ref="E54:E56" si="0">IF(COUNTIF($D$53:$D$56,"X")&lt;=1=TRUE,IF(D54="X",C54,0),"ERROR")</f>
        <v>0</v>
      </c>
      <c r="F54" s="115"/>
      <c r="G54" s="116"/>
      <c r="H54" s="117"/>
    </row>
    <row r="55" spans="1:17" x14ac:dyDescent="0.25">
      <c r="A55" s="108"/>
      <c r="B55" s="54" t="s">
        <v>62</v>
      </c>
      <c r="C55" s="58">
        <v>20</v>
      </c>
      <c r="D55" s="12"/>
      <c r="E55" s="59">
        <f t="shared" si="0"/>
        <v>0</v>
      </c>
      <c r="F55" s="115"/>
      <c r="G55" s="116"/>
      <c r="H55" s="117"/>
    </row>
    <row r="56" spans="1:17" ht="113.25" customHeight="1" x14ac:dyDescent="0.25">
      <c r="A56" s="108"/>
      <c r="B56" s="54" t="s">
        <v>63</v>
      </c>
      <c r="C56" s="58">
        <v>45</v>
      </c>
      <c r="D56" s="12"/>
      <c r="E56" s="59">
        <f t="shared" si="0"/>
        <v>0</v>
      </c>
      <c r="F56" s="118" t="s">
        <v>157</v>
      </c>
      <c r="G56" s="119"/>
      <c r="H56" s="120"/>
    </row>
    <row r="58" spans="1:17" s="56" customFormat="1" ht="75.75" customHeight="1" x14ac:dyDescent="0.25">
      <c r="A58" s="108" t="s">
        <v>86</v>
      </c>
      <c r="B58" s="39" t="s">
        <v>87</v>
      </c>
      <c r="C58" s="39" t="s">
        <v>56</v>
      </c>
      <c r="D58" s="39" t="s">
        <v>137</v>
      </c>
      <c r="E58" s="39" t="s">
        <v>59</v>
      </c>
      <c r="F58" s="102" t="s">
        <v>20</v>
      </c>
      <c r="G58" s="103"/>
      <c r="H58" s="104"/>
    </row>
    <row r="59" spans="1:17" s="56" customFormat="1" x14ac:dyDescent="0.25">
      <c r="A59" s="108"/>
      <c r="B59" s="60" t="s">
        <v>90</v>
      </c>
      <c r="C59" s="58">
        <v>0</v>
      </c>
      <c r="D59" s="12"/>
      <c r="E59" s="59">
        <f>IF(COUNTIF($D$59:$D$62,"X")&lt;=1=TRUE,IF(D59="X",C59,0),"ERROR")</f>
        <v>0</v>
      </c>
      <c r="F59" s="105"/>
      <c r="G59" s="106"/>
      <c r="H59" s="107"/>
    </row>
    <row r="60" spans="1:17" s="56" customFormat="1" x14ac:dyDescent="0.25">
      <c r="A60" s="108"/>
      <c r="B60" s="61" t="s">
        <v>88</v>
      </c>
      <c r="C60" s="58">
        <v>10</v>
      </c>
      <c r="D60" s="12"/>
      <c r="E60" s="59">
        <f>IF(COUNTIF($D$59:$D$62,"X")&lt;=1=TRUE,IF(D60="X",C60,0),"ERROR")</f>
        <v>0</v>
      </c>
      <c r="F60" s="105"/>
      <c r="G60" s="106"/>
      <c r="H60" s="107"/>
    </row>
    <row r="61" spans="1:17" s="56" customFormat="1" x14ac:dyDescent="0.25">
      <c r="A61" s="108"/>
      <c r="B61" s="61" t="s">
        <v>89</v>
      </c>
      <c r="C61" s="58">
        <v>20</v>
      </c>
      <c r="D61" s="12"/>
      <c r="E61" s="59">
        <f t="shared" ref="E61:E62" si="1">IF(COUNTIF($D$59:$D$62,"X")&lt;=1=TRUE,IF(D61="X",C61,0),"ERROR")</f>
        <v>0</v>
      </c>
      <c r="F61" s="105"/>
      <c r="G61" s="106"/>
      <c r="H61" s="107"/>
    </row>
    <row r="62" spans="1:17" s="56" customFormat="1" ht="105" customHeight="1" x14ac:dyDescent="0.25">
      <c r="A62" s="108"/>
      <c r="B62" s="61" t="s">
        <v>91</v>
      </c>
      <c r="C62" s="58">
        <v>35</v>
      </c>
      <c r="D62" s="12"/>
      <c r="E62" s="59">
        <f t="shared" si="1"/>
        <v>0</v>
      </c>
      <c r="F62" s="118" t="s">
        <v>158</v>
      </c>
      <c r="G62" s="119"/>
      <c r="H62" s="120"/>
    </row>
    <row r="66" spans="1:18" ht="69" customHeight="1" x14ac:dyDescent="0.25">
      <c r="A66" s="108" t="s">
        <v>92</v>
      </c>
      <c r="B66" s="39" t="s">
        <v>93</v>
      </c>
      <c r="C66" s="39" t="s">
        <v>94</v>
      </c>
      <c r="D66" s="39" t="s">
        <v>56</v>
      </c>
      <c r="E66" s="39" t="s">
        <v>57</v>
      </c>
      <c r="F66" s="113" t="s">
        <v>20</v>
      </c>
      <c r="G66" s="113"/>
      <c r="H66" s="113"/>
    </row>
    <row r="67" spans="1:18" ht="116.25" customHeight="1" x14ac:dyDescent="0.25">
      <c r="A67" s="108"/>
      <c r="B67" s="62">
        <f>+ROUND('Resumen Grupo'!E3*10%,0)</f>
        <v>225</v>
      </c>
      <c r="C67" s="11"/>
      <c r="D67" s="48">
        <v>10</v>
      </c>
      <c r="E67" s="48">
        <f>IF(C67&gt;=B67,10,0)</f>
        <v>0</v>
      </c>
      <c r="F67" s="114" t="s">
        <v>159</v>
      </c>
      <c r="G67" s="114"/>
      <c r="H67" s="114"/>
    </row>
    <row r="69" spans="1:18" x14ac:dyDescent="0.25">
      <c r="A69" s="33"/>
      <c r="B69" s="33"/>
      <c r="C69" s="38"/>
      <c r="D69" s="38"/>
      <c r="E69" s="38"/>
      <c r="F69" s="38"/>
      <c r="G69" s="38"/>
      <c r="H69" s="38"/>
      <c r="I69" s="38"/>
      <c r="J69" s="38"/>
      <c r="K69" s="38"/>
      <c r="L69" s="38"/>
      <c r="M69" s="36"/>
      <c r="N69" s="36"/>
      <c r="O69" s="36"/>
      <c r="P69" s="36"/>
      <c r="Q69" s="36"/>
    </row>
    <row r="70" spans="1:18" ht="67.5" customHeight="1" x14ac:dyDescent="0.25">
      <c r="A70" s="111" t="s">
        <v>65</v>
      </c>
      <c r="B70" s="39" t="s">
        <v>84</v>
      </c>
      <c r="C70" s="39" t="s">
        <v>85</v>
      </c>
      <c r="D70" s="39" t="s">
        <v>56</v>
      </c>
      <c r="E70" s="39" t="s">
        <v>57</v>
      </c>
      <c r="F70" s="113" t="s">
        <v>20</v>
      </c>
      <c r="G70" s="113"/>
      <c r="H70" s="113"/>
      <c r="I70" s="38"/>
      <c r="J70" s="38"/>
      <c r="K70" s="36"/>
      <c r="L70" s="36"/>
      <c r="M70" s="36"/>
      <c r="N70" s="36"/>
      <c r="O70" s="36"/>
    </row>
    <row r="71" spans="1:18" ht="120" customHeight="1" x14ac:dyDescent="0.25">
      <c r="A71" s="112"/>
      <c r="B71" s="62">
        <f>+ROUND('Resumen Grupo'!E3*50%,0)</f>
        <v>1125</v>
      </c>
      <c r="C71" s="13"/>
      <c r="D71" s="48">
        <v>10</v>
      </c>
      <c r="E71" s="48">
        <f>IF(((C71-B71)/'Resumen Grupo'!E3)*D71&gt;10,10,IF((((C71-B71)/'Resumen Grupo'!E3)*D71)&lt;0,0,((C71-B71)/'Resumen Grupo'!E3)*D71))</f>
        <v>0</v>
      </c>
      <c r="F71" s="114" t="s">
        <v>160</v>
      </c>
      <c r="G71" s="114"/>
      <c r="H71" s="114"/>
      <c r="I71" s="38"/>
      <c r="J71" s="38"/>
      <c r="K71" s="36"/>
      <c r="L71" s="36"/>
      <c r="M71" s="36"/>
      <c r="N71" s="36"/>
      <c r="O71" s="36"/>
    </row>
    <row r="72" spans="1:18" s="56" customFormat="1" ht="137.25" customHeight="1" x14ac:dyDescent="0.25">
      <c r="A72" s="80" t="s">
        <v>105</v>
      </c>
      <c r="B72" s="81"/>
      <c r="C72" s="81"/>
      <c r="D72" s="81"/>
      <c r="E72" s="81"/>
      <c r="F72" s="81"/>
      <c r="G72" s="81"/>
      <c r="H72" s="82"/>
      <c r="I72" s="55"/>
      <c r="J72" s="55"/>
      <c r="K72" s="55"/>
      <c r="L72" s="55"/>
      <c r="M72" s="55"/>
      <c r="N72" s="55"/>
      <c r="O72" s="51"/>
      <c r="P72" s="51"/>
      <c r="Q72" s="51"/>
      <c r="R72" s="51"/>
    </row>
  </sheetData>
  <sheetProtection algorithmName="SHA-512" hashValue="U96DDUwklE64FzIGPFk5w/GUvpIHXD5aMo/3vUquYFLDjCD9i+4Ycn+cW401zcm4cr12SqXRajqZX7zIuisB5w==" saltValue="L7xbZkspkw0O65XizW9+JQ==" spinCount="100000" sheet="1" objects="1" scenarios="1"/>
  <mergeCells count="51">
    <mergeCell ref="G10:H10"/>
    <mergeCell ref="G11:H11"/>
    <mergeCell ref="G6:H6"/>
    <mergeCell ref="G7:H7"/>
    <mergeCell ref="G8:H8"/>
    <mergeCell ref="A1:I1"/>
    <mergeCell ref="G9:H9"/>
    <mergeCell ref="A70:A71"/>
    <mergeCell ref="F70:H70"/>
    <mergeCell ref="F71:H71"/>
    <mergeCell ref="A52:A56"/>
    <mergeCell ref="F52:H52"/>
    <mergeCell ref="F53:H53"/>
    <mergeCell ref="F54:H54"/>
    <mergeCell ref="F55:H55"/>
    <mergeCell ref="F56:H56"/>
    <mergeCell ref="F61:H61"/>
    <mergeCell ref="F62:H62"/>
    <mergeCell ref="F66:H66"/>
    <mergeCell ref="F67:H67"/>
    <mergeCell ref="A58:A62"/>
    <mergeCell ref="F58:H58"/>
    <mergeCell ref="F59:H59"/>
    <mergeCell ref="F60:H60"/>
    <mergeCell ref="A66:A67"/>
    <mergeCell ref="A45:D45"/>
    <mergeCell ref="F45:H45"/>
    <mergeCell ref="A48:B48"/>
    <mergeCell ref="A46:H46"/>
    <mergeCell ref="A50:H50"/>
    <mergeCell ref="A43:D43"/>
    <mergeCell ref="F43:H43"/>
    <mergeCell ref="A42:D42"/>
    <mergeCell ref="A44:D44"/>
    <mergeCell ref="F44:H44"/>
    <mergeCell ref="C35:G35"/>
    <mergeCell ref="A72:H72"/>
    <mergeCell ref="B3:E3"/>
    <mergeCell ref="A13:B13"/>
    <mergeCell ref="A20:D20"/>
    <mergeCell ref="A21:B21"/>
    <mergeCell ref="A26:B26"/>
    <mergeCell ref="C29:G29"/>
    <mergeCell ref="A30:B30"/>
    <mergeCell ref="C36:G36"/>
    <mergeCell ref="C37:G37"/>
    <mergeCell ref="F41:H41"/>
    <mergeCell ref="C38:G38"/>
    <mergeCell ref="A39:H39"/>
    <mergeCell ref="A41:D41"/>
    <mergeCell ref="F42:H42"/>
  </mergeCells>
  <phoneticPr fontId="6" type="noConversion"/>
  <conditionalFormatting sqref="E39">
    <cfRule type="cellIs" dxfId="11" priority="11" operator="equal">
      <formula>"NO CUMPLE"</formula>
    </cfRule>
  </conditionalFormatting>
  <conditionalFormatting sqref="E46">
    <cfRule type="cellIs" dxfId="10" priority="12" operator="equal">
      <formula>"NO CUMPLE"</formula>
    </cfRule>
  </conditionalFormatting>
  <conditionalFormatting sqref="E53:E56">
    <cfRule type="cellIs" dxfId="9" priority="1" operator="equal">
      <formula>"ERROR"</formula>
    </cfRule>
  </conditionalFormatting>
  <conditionalFormatting sqref="E59:E62">
    <cfRule type="cellIs" dxfId="8"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5">
        <x14:dataValidation type="list" showInputMessage="1" showErrorMessage="1" errorTitle="No permitido" error="Seleccione" xr:uid="{2FBF8B55-C8B4-4D0A-90F2-E4CC63C40802}">
          <x14:formula1>
            <xm:f>Variables!$A$2:$A$3</xm:f>
          </x14:formula1>
          <xm:sqref>E46 E39</xm:sqref>
        </x14:dataValidation>
        <x14:dataValidation type="list" allowBlank="1" showInputMessage="1" showErrorMessage="1" xr:uid="{5E276FC4-76C0-40AC-9552-A4EDF654F336}">
          <x14:formula1>
            <xm:f>Variables!$A$2:$A$3</xm:f>
          </x14:formula1>
          <xm:sqref>C37:G38 E42:E45 C31:G35</xm:sqref>
        </x14:dataValidation>
        <x14:dataValidation type="list" allowBlank="1" showInputMessage="1" showErrorMessage="1" xr:uid="{85F6181E-E5E8-4274-B8A9-5912C3F15748}">
          <x14:formula1>
            <xm:f>Variables!$B$2:$B$3</xm:f>
          </x14:formula1>
          <xm:sqref>D59:D62 D53:D56</xm:sqref>
        </x14:dataValidation>
        <x14:dataValidation type="list" allowBlank="1" showInputMessage="1" showErrorMessage="1" xr:uid="{482E7CCF-8B7C-485C-9A32-B7F10DE3C9B7}">
          <x14:formula1>
            <xm:f>Variables!$C$2:$C$3</xm:f>
          </x14:formula1>
          <xm:sqref>F7:F11</xm:sqref>
        </x14:dataValidation>
        <x14:dataValidation type="list" allowBlank="1" showInputMessage="1" showErrorMessage="1" xr:uid="{96159D85-009F-45C5-BD62-620B5008B4B9}">
          <x14:formula1>
            <xm:f>Variables!$A$2:$A$4</xm:f>
          </x14:formula1>
          <xm:sqref>B15:B17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BF2B-6004-47C5-B54C-5CA3734ED7E4}">
  <dimension ref="A1:R72"/>
  <sheetViews>
    <sheetView showGridLines="0" zoomScale="85" zoomScaleNormal="85" zoomScaleSheetLayoutView="70" zoomScalePageLayoutView="85" workbookViewId="0">
      <selection sqref="A1:I1"/>
    </sheetView>
  </sheetViews>
  <sheetFormatPr baseColWidth="10" defaultColWidth="17.140625" defaultRowHeight="13.5" x14ac:dyDescent="0.25"/>
  <cols>
    <col min="1" max="1" width="21.42578125" style="32" customWidth="1"/>
    <col min="2" max="2" width="33.140625" style="32" customWidth="1"/>
    <col min="3" max="3" width="21.7109375" style="32" customWidth="1"/>
    <col min="4" max="4" width="23.42578125" style="32" customWidth="1"/>
    <col min="5" max="5" width="17.140625" style="32"/>
    <col min="6" max="7" width="17" style="32" customWidth="1"/>
    <col min="8" max="8" width="38.5703125" style="32" customWidth="1"/>
    <col min="9" max="9" width="29.5703125" style="32" customWidth="1"/>
    <col min="10" max="16384" width="17.140625" style="32"/>
  </cols>
  <sheetData>
    <row r="1" spans="1:17" ht="31.5" customHeight="1" x14ac:dyDescent="0.25">
      <c r="A1" s="109" t="s">
        <v>148</v>
      </c>
      <c r="B1" s="110"/>
      <c r="C1" s="110"/>
      <c r="D1" s="110"/>
      <c r="E1" s="110"/>
      <c r="F1" s="110"/>
      <c r="G1" s="110"/>
      <c r="H1" s="110"/>
      <c r="I1" s="110"/>
      <c r="O1" s="33"/>
      <c r="P1" s="33"/>
      <c r="Q1" s="33"/>
    </row>
    <row r="2" spans="1:17" ht="15" customHeight="1" x14ac:dyDescent="0.25">
      <c r="O2" s="33"/>
      <c r="P2" s="33"/>
      <c r="Q2" s="33"/>
    </row>
    <row r="3" spans="1:17" x14ac:dyDescent="0.25">
      <c r="A3" s="34" t="s">
        <v>14</v>
      </c>
      <c r="B3" s="83" t="s">
        <v>114</v>
      </c>
      <c r="C3" s="83"/>
      <c r="D3" s="83"/>
      <c r="E3" s="83"/>
      <c r="F3" s="35"/>
      <c r="G3" s="35"/>
      <c r="H3" s="35"/>
      <c r="I3" s="35"/>
      <c r="J3" s="35"/>
      <c r="K3" s="35"/>
      <c r="L3" s="35"/>
      <c r="M3" s="35"/>
      <c r="N3" s="35"/>
      <c r="O3" s="36"/>
      <c r="P3" s="36"/>
      <c r="Q3" s="36"/>
    </row>
    <row r="4" spans="1:17" ht="6.75" customHeight="1" x14ac:dyDescent="0.25">
      <c r="A4" s="36"/>
      <c r="B4" s="37"/>
      <c r="C4" s="37"/>
      <c r="D4" s="37"/>
      <c r="E4" s="37"/>
      <c r="F4" s="35"/>
      <c r="G4" s="35"/>
      <c r="H4" s="35"/>
      <c r="I4" s="35"/>
      <c r="J4" s="35"/>
      <c r="K4" s="35"/>
      <c r="L4" s="35"/>
      <c r="M4" s="35"/>
      <c r="N4" s="35"/>
      <c r="O4" s="36"/>
      <c r="P4" s="36"/>
      <c r="Q4" s="36"/>
    </row>
    <row r="5" spans="1:17" x14ac:dyDescent="0.25">
      <c r="A5" s="33"/>
      <c r="B5" s="33"/>
      <c r="C5" s="38"/>
      <c r="D5" s="38"/>
      <c r="E5" s="38"/>
      <c r="F5" s="38"/>
      <c r="G5" s="38"/>
      <c r="H5" s="38"/>
      <c r="I5" s="38"/>
      <c r="J5" s="38"/>
      <c r="K5" s="38"/>
      <c r="L5" s="38"/>
      <c r="M5" s="36"/>
      <c r="N5" s="36"/>
      <c r="O5" s="36"/>
      <c r="P5" s="36"/>
      <c r="Q5" s="36"/>
    </row>
    <row r="6" spans="1:17" s="36" customFormat="1" ht="75" customHeight="1" x14ac:dyDescent="0.25">
      <c r="A6" s="39" t="s">
        <v>15</v>
      </c>
      <c r="B6" s="39" t="s">
        <v>16</v>
      </c>
      <c r="C6" s="39" t="s">
        <v>17</v>
      </c>
      <c r="D6" s="39" t="s">
        <v>18</v>
      </c>
      <c r="E6" s="39" t="s">
        <v>19</v>
      </c>
      <c r="F6" s="40" t="s">
        <v>134</v>
      </c>
      <c r="G6" s="113" t="s">
        <v>20</v>
      </c>
      <c r="H6" s="113"/>
    </row>
    <row r="7" spans="1:17" ht="59.25" customHeight="1" x14ac:dyDescent="0.25">
      <c r="A7" s="41" t="s">
        <v>21</v>
      </c>
      <c r="B7" s="2" t="s">
        <v>114</v>
      </c>
      <c r="C7" s="4">
        <v>96001148</v>
      </c>
      <c r="D7" s="4" t="s">
        <v>124</v>
      </c>
      <c r="E7" s="5">
        <v>1</v>
      </c>
      <c r="F7" s="10" t="s">
        <v>102</v>
      </c>
      <c r="G7" s="114" t="s">
        <v>141</v>
      </c>
      <c r="H7" s="114"/>
      <c r="I7" s="38"/>
      <c r="J7" s="38"/>
      <c r="K7" s="38"/>
      <c r="L7" s="36"/>
      <c r="M7" s="36"/>
      <c r="N7" s="36"/>
      <c r="O7" s="36"/>
      <c r="P7" s="36"/>
    </row>
    <row r="8" spans="1:17" x14ac:dyDescent="0.25">
      <c r="A8" s="41" t="s">
        <v>70</v>
      </c>
      <c r="B8" s="6"/>
      <c r="C8" s="7"/>
      <c r="D8" s="7"/>
      <c r="E8" s="7"/>
      <c r="F8" s="10"/>
      <c r="G8" s="77"/>
      <c r="H8" s="79"/>
      <c r="I8" s="38"/>
      <c r="J8" s="38"/>
      <c r="K8" s="38"/>
      <c r="L8" s="36"/>
      <c r="M8" s="36"/>
      <c r="N8" s="36"/>
      <c r="O8" s="36"/>
      <c r="P8" s="36"/>
    </row>
    <row r="9" spans="1:17" x14ac:dyDescent="0.25">
      <c r="A9" s="41" t="s">
        <v>71</v>
      </c>
      <c r="B9" s="6"/>
      <c r="C9" s="7"/>
      <c r="D9" s="7"/>
      <c r="E9" s="7"/>
      <c r="F9" s="10"/>
      <c r="G9" s="77"/>
      <c r="H9" s="79"/>
      <c r="I9" s="38"/>
      <c r="J9" s="38"/>
      <c r="K9" s="38"/>
      <c r="L9" s="36"/>
      <c r="M9" s="36"/>
      <c r="N9" s="36"/>
      <c r="O9" s="36"/>
      <c r="P9" s="36"/>
    </row>
    <row r="10" spans="1:17" x14ac:dyDescent="0.25">
      <c r="A10" s="41" t="s">
        <v>96</v>
      </c>
      <c r="B10" s="6"/>
      <c r="C10" s="8"/>
      <c r="D10" s="9"/>
      <c r="E10" s="9"/>
      <c r="F10" s="10"/>
      <c r="G10" s="77"/>
      <c r="H10" s="79"/>
      <c r="I10" s="38"/>
      <c r="J10" s="38"/>
      <c r="K10" s="38"/>
      <c r="L10" s="36"/>
      <c r="M10" s="36"/>
      <c r="N10" s="36"/>
      <c r="O10" s="36"/>
      <c r="P10" s="36"/>
    </row>
    <row r="11" spans="1:17" x14ac:dyDescent="0.25">
      <c r="A11" s="41" t="s">
        <v>97</v>
      </c>
      <c r="B11" s="6"/>
      <c r="C11" s="8"/>
      <c r="D11" s="9"/>
      <c r="E11" s="9"/>
      <c r="F11" s="10"/>
      <c r="G11" s="77"/>
      <c r="H11" s="79"/>
      <c r="I11" s="38"/>
      <c r="J11" s="38"/>
      <c r="K11" s="38"/>
      <c r="L11" s="36"/>
      <c r="M11" s="36"/>
      <c r="N11" s="36"/>
      <c r="O11" s="36"/>
      <c r="P11" s="36"/>
    </row>
    <row r="12" spans="1:17" x14ac:dyDescent="0.25">
      <c r="A12" s="33"/>
      <c r="B12" s="33"/>
      <c r="C12" s="38"/>
      <c r="D12" s="38"/>
      <c r="E12" s="38"/>
      <c r="F12" s="38"/>
      <c r="G12" s="38"/>
      <c r="H12" s="38"/>
      <c r="I12" s="38"/>
      <c r="J12" s="38"/>
      <c r="K12" s="38"/>
      <c r="L12" s="38"/>
      <c r="M12" s="36"/>
      <c r="N12" s="36"/>
      <c r="O12" s="36"/>
      <c r="P12" s="36"/>
      <c r="Q12" s="36"/>
    </row>
    <row r="13" spans="1:17" x14ac:dyDescent="0.25">
      <c r="A13" s="84" t="s">
        <v>23</v>
      </c>
      <c r="B13" s="85"/>
      <c r="C13" s="38"/>
      <c r="D13" s="38"/>
      <c r="E13" s="38"/>
      <c r="F13" s="38"/>
      <c r="G13" s="38"/>
      <c r="H13" s="38"/>
      <c r="I13" s="38"/>
      <c r="J13" s="38"/>
      <c r="K13" s="38"/>
      <c r="L13" s="36"/>
      <c r="M13" s="36"/>
      <c r="N13" s="36"/>
      <c r="O13" s="36"/>
      <c r="P13" s="36"/>
    </row>
    <row r="14" spans="1:17" x14ac:dyDescent="0.25">
      <c r="A14" s="43" t="s">
        <v>24</v>
      </c>
      <c r="B14" s="43" t="s">
        <v>25</v>
      </c>
      <c r="C14" s="38"/>
      <c r="D14" s="38"/>
      <c r="E14" s="38"/>
      <c r="F14" s="38"/>
      <c r="G14" s="38"/>
      <c r="H14" s="38"/>
      <c r="I14" s="38"/>
      <c r="J14" s="38"/>
      <c r="K14" s="38"/>
      <c r="L14" s="36"/>
      <c r="M14" s="36"/>
      <c r="N14" s="36"/>
      <c r="O14" s="36"/>
      <c r="P14" s="36"/>
    </row>
    <row r="15" spans="1:17" x14ac:dyDescent="0.25">
      <c r="A15" s="44" t="s">
        <v>26</v>
      </c>
      <c r="B15" s="14" t="s">
        <v>27</v>
      </c>
      <c r="C15" s="38"/>
      <c r="D15" s="38"/>
      <c r="E15" s="38"/>
      <c r="F15" s="38"/>
      <c r="G15" s="38"/>
      <c r="H15" s="38"/>
      <c r="I15" s="38"/>
      <c r="J15" s="38"/>
      <c r="K15" s="38"/>
      <c r="L15" s="36"/>
      <c r="M15" s="36"/>
      <c r="N15" s="36"/>
      <c r="O15" s="36"/>
      <c r="P15" s="36"/>
    </row>
    <row r="16" spans="1:17" x14ac:dyDescent="0.25">
      <c r="A16" s="44" t="s">
        <v>28</v>
      </c>
      <c r="B16" s="14" t="s">
        <v>27</v>
      </c>
      <c r="C16" s="38"/>
      <c r="D16" s="38"/>
      <c r="E16" s="38"/>
      <c r="F16" s="38"/>
      <c r="G16" s="38"/>
      <c r="H16" s="38"/>
      <c r="I16" s="38"/>
      <c r="J16" s="38"/>
      <c r="K16" s="38"/>
      <c r="L16" s="36"/>
      <c r="M16" s="36"/>
      <c r="N16" s="36"/>
      <c r="O16" s="36"/>
      <c r="P16" s="36"/>
    </row>
    <row r="17" spans="1:17" x14ac:dyDescent="0.25">
      <c r="A17" s="44" t="s">
        <v>29</v>
      </c>
      <c r="B17" s="14" t="s">
        <v>27</v>
      </c>
      <c r="C17" s="38"/>
      <c r="D17" s="38"/>
      <c r="E17" s="38"/>
      <c r="F17" s="38"/>
      <c r="G17" s="38"/>
      <c r="H17" s="38"/>
      <c r="I17" s="38"/>
      <c r="J17" s="38"/>
      <c r="K17" s="38"/>
      <c r="L17" s="36"/>
      <c r="M17" s="36"/>
      <c r="N17" s="36"/>
      <c r="O17" s="36"/>
      <c r="P17" s="36"/>
    </row>
    <row r="18" spans="1:17" x14ac:dyDescent="0.25">
      <c r="A18" s="43" t="s">
        <v>9</v>
      </c>
      <c r="B18" s="43" t="str">
        <f>IF(AND(B15="CUMPLE","CUMPLE",B16="CUMPLE",B17="CUMPLE"),"HABILITADO","NO HABILITADO")</f>
        <v>HABILITADO</v>
      </c>
      <c r="C18" s="38"/>
      <c r="D18" s="38"/>
      <c r="E18" s="38"/>
      <c r="F18" s="38"/>
      <c r="G18" s="38"/>
      <c r="H18" s="38"/>
      <c r="I18" s="38"/>
      <c r="J18" s="38"/>
      <c r="K18" s="38"/>
      <c r="L18" s="36"/>
      <c r="M18" s="36"/>
      <c r="N18" s="36"/>
      <c r="O18" s="36"/>
      <c r="P18" s="36"/>
    </row>
    <row r="19" spans="1:17" x14ac:dyDescent="0.25">
      <c r="A19" s="33"/>
      <c r="B19" s="33"/>
      <c r="C19" s="38"/>
      <c r="D19" s="38"/>
      <c r="E19" s="38"/>
      <c r="F19" s="38"/>
      <c r="G19" s="38"/>
      <c r="H19" s="38"/>
      <c r="I19" s="38"/>
      <c r="J19" s="38"/>
      <c r="K19" s="38"/>
      <c r="L19" s="38"/>
      <c r="M19" s="36"/>
      <c r="N19" s="36"/>
      <c r="O19" s="36"/>
      <c r="P19" s="36"/>
      <c r="Q19" s="36"/>
    </row>
    <row r="20" spans="1:17" x14ac:dyDescent="0.25">
      <c r="A20" s="86" t="s">
        <v>30</v>
      </c>
      <c r="B20" s="87"/>
      <c r="C20" s="87"/>
      <c r="D20" s="88"/>
      <c r="E20" s="38"/>
      <c r="F20" s="38"/>
      <c r="G20" s="38"/>
      <c r="H20" s="38"/>
      <c r="I20" s="38"/>
      <c r="J20" s="38"/>
      <c r="K20" s="38"/>
      <c r="L20" s="38"/>
      <c r="M20" s="36"/>
      <c r="N20" s="36"/>
      <c r="O20" s="36"/>
      <c r="P20" s="36"/>
      <c r="Q20" s="36"/>
    </row>
    <row r="21" spans="1:17" x14ac:dyDescent="0.25">
      <c r="A21" s="89" t="s">
        <v>31</v>
      </c>
      <c r="B21" s="90"/>
      <c r="C21" s="43" t="s">
        <v>32</v>
      </c>
      <c r="D21" s="45" t="s">
        <v>33</v>
      </c>
      <c r="E21" s="38"/>
      <c r="F21" s="38"/>
      <c r="G21" s="38"/>
      <c r="H21" s="38"/>
      <c r="I21" s="38"/>
      <c r="J21" s="38"/>
      <c r="K21" s="38"/>
      <c r="L21" s="38"/>
      <c r="M21" s="36"/>
      <c r="N21" s="36"/>
      <c r="O21" s="36"/>
      <c r="P21" s="36"/>
      <c r="Q21" s="36"/>
    </row>
    <row r="22" spans="1:17" ht="27" x14ac:dyDescent="0.25">
      <c r="A22" s="46" t="s">
        <v>34</v>
      </c>
      <c r="B22" s="47" t="s">
        <v>80</v>
      </c>
      <c r="C22" s="48">
        <v>45</v>
      </c>
      <c r="D22" s="48">
        <f>IF(B18="HABILITADO",MAX(E53:E56),"N/A")</f>
        <v>45</v>
      </c>
      <c r="E22" s="38"/>
      <c r="F22" s="38"/>
      <c r="G22" s="38"/>
      <c r="H22" s="38"/>
      <c r="I22" s="38"/>
      <c r="J22" s="38"/>
      <c r="K22" s="38"/>
      <c r="L22" s="38"/>
      <c r="M22" s="36"/>
      <c r="N22" s="36"/>
      <c r="O22" s="36"/>
      <c r="P22" s="36"/>
      <c r="Q22" s="36"/>
    </row>
    <row r="23" spans="1:17" x14ac:dyDescent="0.25">
      <c r="A23" s="46" t="s">
        <v>35</v>
      </c>
      <c r="B23" s="47" t="s">
        <v>81</v>
      </c>
      <c r="C23" s="48">
        <v>35</v>
      </c>
      <c r="D23" s="48">
        <f>IF(B18="HABILITADO",MAX(E59:E62),"N/A")</f>
        <v>35</v>
      </c>
      <c r="E23" s="38"/>
      <c r="F23" s="38"/>
      <c r="G23" s="38"/>
      <c r="H23" s="38"/>
      <c r="I23" s="38"/>
      <c r="J23" s="38"/>
      <c r="K23" s="38"/>
      <c r="L23" s="38"/>
      <c r="M23" s="36"/>
      <c r="N23" s="36"/>
      <c r="O23" s="36"/>
      <c r="P23" s="36"/>
      <c r="Q23" s="36"/>
    </row>
    <row r="24" spans="1:17" x14ac:dyDescent="0.25">
      <c r="A24" s="46" t="s">
        <v>36</v>
      </c>
      <c r="B24" s="47" t="s">
        <v>82</v>
      </c>
      <c r="C24" s="48">
        <v>10</v>
      </c>
      <c r="D24" s="48">
        <f>IF(B18="HABILITADO",E67,"N/A")</f>
        <v>10</v>
      </c>
      <c r="E24" s="38"/>
      <c r="F24" s="38"/>
      <c r="G24" s="38"/>
      <c r="H24" s="38"/>
      <c r="I24" s="38"/>
      <c r="J24" s="38"/>
      <c r="K24" s="38"/>
      <c r="L24" s="38"/>
      <c r="M24" s="36"/>
      <c r="N24" s="36"/>
      <c r="O24" s="36"/>
      <c r="P24" s="36"/>
      <c r="Q24" s="36"/>
    </row>
    <row r="25" spans="1:17" ht="27" x14ac:dyDescent="0.25">
      <c r="A25" s="46" t="s">
        <v>37</v>
      </c>
      <c r="B25" s="47" t="s">
        <v>83</v>
      </c>
      <c r="C25" s="48">
        <v>10</v>
      </c>
      <c r="D25" s="48">
        <f>+IF(B18="HABILITADO",E71,"N/A")</f>
        <v>10</v>
      </c>
      <c r="E25" s="38"/>
      <c r="F25" s="38"/>
      <c r="G25" s="38"/>
      <c r="H25" s="38"/>
      <c r="I25" s="38"/>
      <c r="J25" s="38"/>
      <c r="K25" s="38"/>
      <c r="L25" s="38"/>
      <c r="M25" s="36"/>
      <c r="N25" s="36"/>
      <c r="O25" s="36"/>
      <c r="P25" s="36"/>
      <c r="Q25" s="36"/>
    </row>
    <row r="26" spans="1:17" x14ac:dyDescent="0.25">
      <c r="A26" s="86" t="s">
        <v>38</v>
      </c>
      <c r="B26" s="88"/>
      <c r="C26" s="49">
        <f>SUM(C22:C25)</f>
        <v>100</v>
      </c>
      <c r="D26" s="49">
        <f>SUM(D22:D25)</f>
        <v>100</v>
      </c>
      <c r="E26" s="38"/>
      <c r="F26" s="38"/>
      <c r="G26" s="38"/>
      <c r="H26" s="38"/>
      <c r="I26" s="38"/>
      <c r="J26" s="38"/>
      <c r="K26" s="38"/>
      <c r="L26" s="38"/>
      <c r="M26" s="36"/>
      <c r="N26" s="36"/>
      <c r="O26" s="36"/>
      <c r="P26" s="36"/>
      <c r="Q26" s="36"/>
    </row>
    <row r="27" spans="1:17" x14ac:dyDescent="0.25">
      <c r="A27" s="33"/>
      <c r="B27" s="33"/>
      <c r="C27" s="38"/>
      <c r="D27" s="38"/>
      <c r="E27" s="38"/>
      <c r="F27" s="38"/>
      <c r="G27" s="38"/>
      <c r="H27" s="38"/>
      <c r="I27" s="38"/>
      <c r="J27" s="38"/>
      <c r="K27" s="38"/>
      <c r="L27" s="38"/>
      <c r="M27" s="36"/>
      <c r="N27" s="36"/>
      <c r="O27" s="36"/>
      <c r="P27" s="36"/>
      <c r="Q27" s="36"/>
    </row>
    <row r="28" spans="1:17" x14ac:dyDescent="0.25">
      <c r="A28" s="38"/>
      <c r="B28" s="50"/>
      <c r="C28" s="50"/>
      <c r="D28" s="50"/>
      <c r="E28" s="50"/>
      <c r="F28" s="50"/>
      <c r="G28" s="50"/>
      <c r="H28" s="50"/>
      <c r="I28" s="50"/>
      <c r="J28" s="50"/>
      <c r="K28" s="50"/>
      <c r="L28" s="50"/>
      <c r="M28" s="50"/>
      <c r="N28" s="51"/>
      <c r="O28" s="51"/>
      <c r="P28" s="51"/>
      <c r="Q28" s="51"/>
    </row>
    <row r="29" spans="1:17" x14ac:dyDescent="0.25">
      <c r="A29" s="38"/>
      <c r="B29" s="50"/>
      <c r="C29" s="91" t="s">
        <v>39</v>
      </c>
      <c r="D29" s="91"/>
      <c r="E29" s="91"/>
      <c r="F29" s="91"/>
      <c r="G29" s="91"/>
      <c r="H29" s="50"/>
      <c r="I29" s="50"/>
      <c r="J29" s="50"/>
      <c r="K29" s="50"/>
      <c r="L29" s="50"/>
      <c r="M29" s="50"/>
      <c r="N29" s="51"/>
      <c r="O29" s="51"/>
      <c r="P29" s="51"/>
      <c r="Q29" s="51"/>
    </row>
    <row r="30" spans="1:17" x14ac:dyDescent="0.25">
      <c r="A30" s="91" t="s">
        <v>72</v>
      </c>
      <c r="B30" s="91"/>
      <c r="C30" s="52" t="s">
        <v>40</v>
      </c>
      <c r="D30" s="52" t="s">
        <v>41</v>
      </c>
      <c r="E30" s="52" t="s">
        <v>42</v>
      </c>
      <c r="F30" s="52" t="s">
        <v>43</v>
      </c>
      <c r="G30" s="52" t="s">
        <v>44</v>
      </c>
      <c r="H30" s="53" t="s">
        <v>20</v>
      </c>
    </row>
    <row r="31" spans="1:17" ht="28.5" customHeight="1" x14ac:dyDescent="0.25">
      <c r="A31" s="46" t="s">
        <v>45</v>
      </c>
      <c r="B31" s="42" t="s">
        <v>46</v>
      </c>
      <c r="C31" s="3" t="s">
        <v>27</v>
      </c>
      <c r="D31" s="3"/>
      <c r="E31" s="3"/>
      <c r="F31" s="3"/>
      <c r="G31" s="3"/>
      <c r="H31" s="4" t="s">
        <v>117</v>
      </c>
    </row>
    <row r="32" spans="1:17" ht="312" customHeight="1" x14ac:dyDescent="0.25">
      <c r="A32" s="46" t="s">
        <v>47</v>
      </c>
      <c r="B32" s="42" t="s">
        <v>73</v>
      </c>
      <c r="C32" s="3" t="s">
        <v>27</v>
      </c>
      <c r="D32" s="3"/>
      <c r="E32" s="3"/>
      <c r="F32" s="3"/>
      <c r="G32" s="3"/>
      <c r="H32" s="4" t="s">
        <v>155</v>
      </c>
    </row>
    <row r="33" spans="1:18" ht="136.5" customHeight="1" x14ac:dyDescent="0.25">
      <c r="A33" s="46" t="s">
        <v>74</v>
      </c>
      <c r="B33" s="42" t="s">
        <v>98</v>
      </c>
      <c r="C33" s="3" t="s">
        <v>27</v>
      </c>
      <c r="D33" s="3"/>
      <c r="E33" s="3"/>
      <c r="F33" s="3"/>
      <c r="G33" s="3"/>
      <c r="H33" s="4" t="s">
        <v>115</v>
      </c>
    </row>
    <row r="34" spans="1:18" ht="98.25" customHeight="1" x14ac:dyDescent="0.25">
      <c r="A34" s="46" t="s">
        <v>74</v>
      </c>
      <c r="B34" s="42" t="s">
        <v>135</v>
      </c>
      <c r="C34" s="3" t="s">
        <v>27</v>
      </c>
      <c r="D34" s="3"/>
      <c r="E34" s="3"/>
      <c r="F34" s="3"/>
      <c r="G34" s="3"/>
      <c r="H34" s="4" t="s">
        <v>116</v>
      </c>
    </row>
    <row r="35" spans="1:18" ht="94.5" customHeight="1" x14ac:dyDescent="0.25">
      <c r="A35" s="46" t="s">
        <v>74</v>
      </c>
      <c r="B35" s="42" t="s">
        <v>136</v>
      </c>
      <c r="C35" s="77" t="s">
        <v>27</v>
      </c>
      <c r="D35" s="78"/>
      <c r="E35" s="78"/>
      <c r="F35" s="78"/>
      <c r="G35" s="79"/>
      <c r="H35" s="4" t="s">
        <v>115</v>
      </c>
    </row>
    <row r="36" spans="1:18" ht="54.75" customHeight="1" x14ac:dyDescent="0.25">
      <c r="A36" s="46" t="s">
        <v>75</v>
      </c>
      <c r="B36" s="42" t="s">
        <v>48</v>
      </c>
      <c r="C36" s="77" t="str">
        <f>IF(AND(E42="CUMPLE",E43="CUMPLE",E44="CUMPLE",E45="CUMPLE"),"CUMPLE","NO CUMPLE")</f>
        <v>CUMPLE</v>
      </c>
      <c r="D36" s="78"/>
      <c r="E36" s="78"/>
      <c r="F36" s="78"/>
      <c r="G36" s="79"/>
      <c r="H36" s="4" t="s">
        <v>149</v>
      </c>
    </row>
    <row r="37" spans="1:18" ht="51" customHeight="1" x14ac:dyDescent="0.25">
      <c r="A37" s="46">
        <v>14</v>
      </c>
      <c r="B37" s="42" t="s">
        <v>49</v>
      </c>
      <c r="C37" s="77" t="s">
        <v>27</v>
      </c>
      <c r="D37" s="78"/>
      <c r="E37" s="78"/>
      <c r="F37" s="78"/>
      <c r="G37" s="79"/>
      <c r="H37" s="4" t="s">
        <v>119</v>
      </c>
    </row>
    <row r="38" spans="1:18" ht="55.5" customHeight="1" x14ac:dyDescent="0.25">
      <c r="A38" s="46">
        <v>15</v>
      </c>
      <c r="B38" s="42" t="s">
        <v>76</v>
      </c>
      <c r="C38" s="77" t="s">
        <v>27</v>
      </c>
      <c r="D38" s="78"/>
      <c r="E38" s="78"/>
      <c r="F38" s="78"/>
      <c r="G38" s="79"/>
      <c r="H38" s="4" t="s">
        <v>118</v>
      </c>
    </row>
    <row r="39" spans="1:18" s="56" customFormat="1" ht="27.6" customHeight="1" x14ac:dyDescent="0.25">
      <c r="A39" s="80" t="s">
        <v>103</v>
      </c>
      <c r="B39" s="81"/>
      <c r="C39" s="81"/>
      <c r="D39" s="81"/>
      <c r="E39" s="81"/>
      <c r="F39" s="81"/>
      <c r="G39" s="81"/>
      <c r="H39" s="82"/>
      <c r="I39" s="55"/>
      <c r="J39" s="55"/>
      <c r="K39" s="55"/>
      <c r="L39" s="55"/>
      <c r="M39" s="55"/>
      <c r="N39" s="55"/>
      <c r="O39" s="51"/>
      <c r="P39" s="51"/>
      <c r="Q39" s="51"/>
      <c r="R39" s="51"/>
    </row>
    <row r="40" spans="1:18" x14ac:dyDescent="0.25">
      <c r="A40" s="38"/>
      <c r="B40" s="50"/>
      <c r="C40" s="50"/>
      <c r="D40" s="50"/>
      <c r="E40" s="50"/>
      <c r="F40" s="50"/>
      <c r="G40" s="50"/>
      <c r="H40" s="50"/>
      <c r="I40" s="50"/>
      <c r="J40" s="50"/>
      <c r="K40" s="50"/>
      <c r="L40" s="50"/>
      <c r="M40" s="50"/>
      <c r="N40" s="51"/>
      <c r="O40" s="51"/>
      <c r="P40" s="51"/>
      <c r="Q40" s="51"/>
    </row>
    <row r="41" spans="1:18" s="56" customFormat="1" ht="54" customHeight="1" x14ac:dyDescent="0.25">
      <c r="A41" s="93" t="s">
        <v>50</v>
      </c>
      <c r="B41" s="94"/>
      <c r="C41" s="94"/>
      <c r="D41" s="95"/>
      <c r="E41" s="39" t="s">
        <v>51</v>
      </c>
      <c r="F41" s="92" t="s">
        <v>20</v>
      </c>
      <c r="G41" s="92"/>
      <c r="H41" s="92"/>
      <c r="I41" s="55"/>
      <c r="J41" s="55"/>
      <c r="K41" s="55"/>
      <c r="L41" s="55"/>
      <c r="M41" s="55"/>
      <c r="N41" s="55"/>
      <c r="O41" s="51"/>
      <c r="P41" s="51"/>
      <c r="Q41" s="51"/>
      <c r="R41" s="51"/>
    </row>
    <row r="42" spans="1:18" s="56" customFormat="1" ht="37.5" customHeight="1" x14ac:dyDescent="0.25">
      <c r="A42" s="99" t="s">
        <v>99</v>
      </c>
      <c r="B42" s="100"/>
      <c r="C42" s="100"/>
      <c r="D42" s="101"/>
      <c r="E42" s="3" t="s">
        <v>27</v>
      </c>
      <c r="F42" s="96" t="s">
        <v>120</v>
      </c>
      <c r="G42" s="97"/>
      <c r="H42" s="98"/>
      <c r="I42" s="55"/>
      <c r="J42" s="55"/>
      <c r="K42" s="55"/>
      <c r="L42" s="55"/>
      <c r="M42" s="55"/>
      <c r="N42" s="55"/>
      <c r="O42" s="51"/>
      <c r="P42" s="51"/>
      <c r="Q42" s="51"/>
      <c r="R42" s="51"/>
    </row>
    <row r="43" spans="1:18" s="56" customFormat="1" ht="20.25" customHeight="1" x14ac:dyDescent="0.25">
      <c r="A43" s="99" t="s">
        <v>52</v>
      </c>
      <c r="B43" s="100"/>
      <c r="C43" s="100"/>
      <c r="D43" s="101"/>
      <c r="E43" s="3" t="s">
        <v>27</v>
      </c>
      <c r="F43" s="96" t="s">
        <v>121</v>
      </c>
      <c r="G43" s="97"/>
      <c r="H43" s="98"/>
      <c r="I43" s="55"/>
      <c r="J43" s="55"/>
      <c r="K43" s="55"/>
      <c r="L43" s="55"/>
      <c r="M43" s="55"/>
      <c r="N43" s="55"/>
      <c r="O43" s="51"/>
      <c r="P43" s="51"/>
      <c r="Q43" s="51"/>
      <c r="R43" s="51"/>
    </row>
    <row r="44" spans="1:18" s="56" customFormat="1" ht="20.25" customHeight="1" x14ac:dyDescent="0.25">
      <c r="A44" s="99" t="s">
        <v>53</v>
      </c>
      <c r="B44" s="100"/>
      <c r="C44" s="100"/>
      <c r="D44" s="101"/>
      <c r="E44" s="3" t="s">
        <v>27</v>
      </c>
      <c r="F44" s="96" t="s">
        <v>122</v>
      </c>
      <c r="G44" s="97"/>
      <c r="H44" s="98"/>
      <c r="I44" s="55"/>
      <c r="J44" s="55"/>
      <c r="K44" s="55"/>
      <c r="L44" s="55"/>
      <c r="M44" s="55"/>
      <c r="N44" s="55"/>
      <c r="O44" s="51"/>
      <c r="P44" s="51"/>
      <c r="Q44" s="51"/>
      <c r="R44" s="51"/>
    </row>
    <row r="45" spans="1:18" s="56" customFormat="1" ht="20.25" customHeight="1" x14ac:dyDescent="0.25">
      <c r="A45" s="99" t="s">
        <v>100</v>
      </c>
      <c r="B45" s="100"/>
      <c r="C45" s="100"/>
      <c r="D45" s="101"/>
      <c r="E45" s="3" t="s">
        <v>27</v>
      </c>
      <c r="F45" s="96" t="s">
        <v>123</v>
      </c>
      <c r="G45" s="97"/>
      <c r="H45" s="98"/>
      <c r="I45" s="55"/>
      <c r="J45" s="55"/>
      <c r="K45" s="55"/>
      <c r="L45" s="55"/>
      <c r="M45" s="55"/>
      <c r="N45" s="55"/>
      <c r="O45" s="51"/>
      <c r="P45" s="51"/>
      <c r="Q45" s="51"/>
      <c r="R45" s="51"/>
    </row>
    <row r="46" spans="1:18" s="56" customFormat="1" ht="59.25" customHeight="1" x14ac:dyDescent="0.25">
      <c r="A46" s="80" t="s">
        <v>104</v>
      </c>
      <c r="B46" s="81"/>
      <c r="C46" s="81"/>
      <c r="D46" s="81"/>
      <c r="E46" s="81"/>
      <c r="F46" s="81"/>
      <c r="G46" s="81"/>
      <c r="H46" s="82"/>
      <c r="I46" s="55"/>
      <c r="J46" s="55"/>
      <c r="K46" s="55"/>
      <c r="L46" s="55"/>
      <c r="M46" s="55"/>
      <c r="N46" s="55"/>
      <c r="O46" s="51"/>
      <c r="P46" s="51"/>
      <c r="Q46" s="51"/>
      <c r="R46" s="51"/>
    </row>
    <row r="47" spans="1:18" x14ac:dyDescent="0.25">
      <c r="A47" s="35"/>
      <c r="C47" s="57"/>
      <c r="D47" s="57"/>
      <c r="E47" s="57"/>
      <c r="F47" s="57"/>
    </row>
    <row r="48" spans="1:18" x14ac:dyDescent="0.25">
      <c r="A48" s="91" t="s">
        <v>54</v>
      </c>
      <c r="B48" s="91"/>
      <c r="C48" s="52" t="str">
        <f>+IF(COUNTIF(C31:G37,"=NO CUMPLE")&gt;0,"NO CUMPLE","CUMPLE")</f>
        <v>CUMPLE</v>
      </c>
      <c r="D48" s="35"/>
      <c r="E48" s="35"/>
      <c r="F48" s="35"/>
    </row>
    <row r="49" spans="1:17" x14ac:dyDescent="0.25">
      <c r="A49" s="38"/>
      <c r="B49" s="50"/>
      <c r="C49" s="50"/>
      <c r="D49" s="50"/>
      <c r="E49" s="50"/>
      <c r="F49" s="50"/>
      <c r="G49" s="50"/>
      <c r="H49" s="50"/>
      <c r="I49" s="50"/>
      <c r="J49" s="50"/>
      <c r="K49" s="50"/>
      <c r="L49" s="50"/>
      <c r="M49" s="50"/>
      <c r="N49" s="51"/>
      <c r="O49" s="51"/>
      <c r="P49" s="51"/>
      <c r="Q49" s="51"/>
    </row>
    <row r="50" spans="1:17" x14ac:dyDescent="0.25">
      <c r="A50" s="91" t="s">
        <v>55</v>
      </c>
      <c r="B50" s="91"/>
      <c r="C50" s="91"/>
      <c r="D50" s="91"/>
      <c r="E50" s="91"/>
      <c r="F50" s="91"/>
      <c r="G50" s="91"/>
      <c r="H50" s="91"/>
      <c r="O50" s="57"/>
      <c r="P50" s="57"/>
      <c r="Q50" s="57"/>
    </row>
    <row r="52" spans="1:17" ht="67.5" customHeight="1" x14ac:dyDescent="0.25">
      <c r="A52" s="108" t="s">
        <v>78</v>
      </c>
      <c r="B52" s="39" t="s">
        <v>58</v>
      </c>
      <c r="C52" s="39" t="s">
        <v>56</v>
      </c>
      <c r="D52" s="39" t="s">
        <v>137</v>
      </c>
      <c r="E52" s="39" t="s">
        <v>59</v>
      </c>
      <c r="F52" s="113" t="s">
        <v>20</v>
      </c>
      <c r="G52" s="113"/>
      <c r="H52" s="113"/>
    </row>
    <row r="53" spans="1:17" x14ac:dyDescent="0.25">
      <c r="A53" s="108"/>
      <c r="B53" s="54" t="s">
        <v>60</v>
      </c>
      <c r="C53" s="58">
        <v>0</v>
      </c>
      <c r="D53" s="12"/>
      <c r="E53" s="59">
        <f>IF(COUNTIF($D$53:$D$56,"X")&lt;=1=TRUE,IF(D53="X",C53,0),"ERROR")</f>
        <v>0</v>
      </c>
      <c r="F53" s="115"/>
      <c r="G53" s="116"/>
      <c r="H53" s="117"/>
    </row>
    <row r="54" spans="1:17" x14ac:dyDescent="0.25">
      <c r="A54" s="108"/>
      <c r="B54" s="54" t="s">
        <v>61</v>
      </c>
      <c r="C54" s="58">
        <v>5</v>
      </c>
      <c r="D54" s="12"/>
      <c r="E54" s="59">
        <f t="shared" ref="E54:E56" si="0">IF(COUNTIF($D$53:$D$56,"X")&lt;=1=TRUE,IF(D54="X",C54,0),"ERROR")</f>
        <v>0</v>
      </c>
      <c r="F54" s="115"/>
      <c r="G54" s="116"/>
      <c r="H54" s="117"/>
    </row>
    <row r="55" spans="1:17" x14ac:dyDescent="0.25">
      <c r="A55" s="108"/>
      <c r="B55" s="54" t="s">
        <v>62</v>
      </c>
      <c r="C55" s="58">
        <v>20</v>
      </c>
      <c r="D55" s="12"/>
      <c r="E55" s="59">
        <f t="shared" si="0"/>
        <v>0</v>
      </c>
      <c r="F55" s="115"/>
      <c r="G55" s="116"/>
      <c r="H55" s="117"/>
    </row>
    <row r="56" spans="1:17" ht="27.95" customHeight="1" x14ac:dyDescent="0.25">
      <c r="A56" s="108"/>
      <c r="B56" s="54" t="s">
        <v>63</v>
      </c>
      <c r="C56" s="58">
        <v>45</v>
      </c>
      <c r="D56" s="12" t="s">
        <v>64</v>
      </c>
      <c r="E56" s="59">
        <f t="shared" si="0"/>
        <v>45</v>
      </c>
      <c r="F56" s="118" t="s">
        <v>153</v>
      </c>
      <c r="G56" s="119"/>
      <c r="H56" s="120"/>
    </row>
    <row r="58" spans="1:17" s="56" customFormat="1" ht="66.75" customHeight="1" x14ac:dyDescent="0.25">
      <c r="A58" s="108" t="s">
        <v>86</v>
      </c>
      <c r="B58" s="39" t="s">
        <v>87</v>
      </c>
      <c r="C58" s="39" t="s">
        <v>56</v>
      </c>
      <c r="D58" s="39" t="s">
        <v>137</v>
      </c>
      <c r="E58" s="39" t="s">
        <v>59</v>
      </c>
      <c r="F58" s="102" t="s">
        <v>20</v>
      </c>
      <c r="G58" s="103"/>
      <c r="H58" s="104"/>
    </row>
    <row r="59" spans="1:17" s="56" customFormat="1" x14ac:dyDescent="0.25">
      <c r="A59" s="108"/>
      <c r="B59" s="61" t="s">
        <v>90</v>
      </c>
      <c r="C59" s="58">
        <v>0</v>
      </c>
      <c r="D59" s="12"/>
      <c r="E59" s="59">
        <f>IF(COUNTIF($D$59:$D$62,"X")&lt;=1=TRUE,IF(D59="X",C59,0),"ERROR")</f>
        <v>0</v>
      </c>
      <c r="F59" s="105"/>
      <c r="G59" s="106"/>
      <c r="H59" s="107"/>
    </row>
    <row r="60" spans="1:17" s="56" customFormat="1" x14ac:dyDescent="0.25">
      <c r="A60" s="108"/>
      <c r="B60" s="61" t="s">
        <v>88</v>
      </c>
      <c r="C60" s="58">
        <v>10</v>
      </c>
      <c r="D60" s="12"/>
      <c r="E60" s="59">
        <f>IF(COUNTIF($D$59:$D$62,"X")&lt;=1=TRUE,IF(D60="X",C60,0),"ERROR")</f>
        <v>0</v>
      </c>
      <c r="F60" s="105"/>
      <c r="G60" s="106"/>
      <c r="H60" s="107"/>
    </row>
    <row r="61" spans="1:17" s="56" customFormat="1" x14ac:dyDescent="0.25">
      <c r="A61" s="108"/>
      <c r="B61" s="61" t="s">
        <v>89</v>
      </c>
      <c r="C61" s="58">
        <v>20</v>
      </c>
      <c r="D61" s="12"/>
      <c r="E61" s="59">
        <f t="shared" ref="E61:E62" si="1">IF(COUNTIF($D$59:$D$62,"X")&lt;=1=TRUE,IF(D61="X",C61,0),"ERROR")</f>
        <v>0</v>
      </c>
      <c r="F61" s="105"/>
      <c r="G61" s="106"/>
      <c r="H61" s="107"/>
    </row>
    <row r="62" spans="1:17" s="56" customFormat="1" ht="30" customHeight="1" x14ac:dyDescent="0.25">
      <c r="A62" s="108"/>
      <c r="B62" s="61" t="s">
        <v>91</v>
      </c>
      <c r="C62" s="58">
        <v>35</v>
      </c>
      <c r="D62" s="12" t="s">
        <v>64</v>
      </c>
      <c r="E62" s="59">
        <f t="shared" si="1"/>
        <v>35</v>
      </c>
      <c r="F62" s="121" t="s">
        <v>152</v>
      </c>
      <c r="G62" s="122"/>
      <c r="H62" s="123"/>
    </row>
    <row r="66" spans="1:18" ht="84.75" customHeight="1" x14ac:dyDescent="0.25">
      <c r="A66" s="108" t="s">
        <v>92</v>
      </c>
      <c r="B66" s="39" t="s">
        <v>93</v>
      </c>
      <c r="C66" s="39" t="s">
        <v>94</v>
      </c>
      <c r="D66" s="39" t="s">
        <v>56</v>
      </c>
      <c r="E66" s="39" t="s">
        <v>57</v>
      </c>
      <c r="F66" s="113" t="s">
        <v>20</v>
      </c>
      <c r="G66" s="113"/>
      <c r="H66" s="113"/>
    </row>
    <row r="67" spans="1:18" ht="34.5" customHeight="1" x14ac:dyDescent="0.25">
      <c r="A67" s="108"/>
      <c r="B67" s="62">
        <f>+ROUND('Resumen Grupo'!E3*10%,0)</f>
        <v>225</v>
      </c>
      <c r="C67" s="64">
        <v>18298</v>
      </c>
      <c r="D67" s="48">
        <v>10</v>
      </c>
      <c r="E67" s="48">
        <f>IF(C67&gt;=B67,10,0)</f>
        <v>10</v>
      </c>
      <c r="F67" s="114" t="s">
        <v>151</v>
      </c>
      <c r="G67" s="114"/>
      <c r="H67" s="114"/>
    </row>
    <row r="69" spans="1:18" x14ac:dyDescent="0.25">
      <c r="A69" s="33"/>
      <c r="B69" s="33"/>
      <c r="C69" s="38"/>
      <c r="D69" s="38"/>
      <c r="E69" s="38"/>
      <c r="F69" s="38"/>
      <c r="G69" s="38"/>
      <c r="H69" s="38"/>
      <c r="I69" s="38"/>
      <c r="J69" s="38"/>
      <c r="K69" s="38"/>
      <c r="L69" s="38"/>
      <c r="M69" s="36"/>
      <c r="N69" s="36"/>
      <c r="O69" s="36"/>
      <c r="P69" s="36"/>
      <c r="Q69" s="36"/>
    </row>
    <row r="70" spans="1:18" ht="75.75" customHeight="1" x14ac:dyDescent="0.25">
      <c r="A70" s="111" t="s">
        <v>65</v>
      </c>
      <c r="B70" s="39" t="s">
        <v>84</v>
      </c>
      <c r="C70" s="39" t="s">
        <v>85</v>
      </c>
      <c r="D70" s="39" t="s">
        <v>56</v>
      </c>
      <c r="E70" s="39" t="s">
        <v>57</v>
      </c>
      <c r="F70" s="113" t="s">
        <v>20</v>
      </c>
      <c r="G70" s="113"/>
      <c r="H70" s="113"/>
      <c r="I70" s="38"/>
      <c r="J70" s="38"/>
      <c r="K70" s="36"/>
      <c r="L70" s="36"/>
      <c r="M70" s="36"/>
      <c r="N70" s="36"/>
      <c r="O70" s="36"/>
    </row>
    <row r="71" spans="1:18" ht="36.950000000000003" customHeight="1" x14ac:dyDescent="0.25">
      <c r="A71" s="112"/>
      <c r="B71" s="62">
        <v>2250</v>
      </c>
      <c r="C71" s="13">
        <v>18298</v>
      </c>
      <c r="D71" s="48">
        <v>10</v>
      </c>
      <c r="E71" s="48">
        <f>IF(((C71-B71)/'Resumen Grupo'!E3)*D71&gt;10,10,IF((((C71-B71)/'Resumen Grupo'!E3)*D71)&lt;0,0,((C71-B71)/'Resumen Grupo'!E3)*D71))</f>
        <v>10</v>
      </c>
      <c r="F71" s="114" t="s">
        <v>115</v>
      </c>
      <c r="G71" s="114"/>
      <c r="H71" s="114"/>
      <c r="I71" s="38"/>
      <c r="J71" s="38"/>
      <c r="K71" s="36"/>
      <c r="L71" s="36"/>
      <c r="M71" s="36"/>
      <c r="N71" s="36"/>
      <c r="O71" s="36"/>
    </row>
    <row r="72" spans="1:18" s="56" customFormat="1" ht="120.75" customHeight="1" x14ac:dyDescent="0.25">
      <c r="A72" s="80" t="s">
        <v>105</v>
      </c>
      <c r="B72" s="81"/>
      <c r="C72" s="81"/>
      <c r="D72" s="81"/>
      <c r="E72" s="81"/>
      <c r="F72" s="81"/>
      <c r="G72" s="81"/>
      <c r="H72" s="82"/>
      <c r="I72" s="55"/>
      <c r="J72" s="55"/>
      <c r="K72" s="55"/>
      <c r="L72" s="55"/>
      <c r="M72" s="55"/>
      <c r="N72" s="55"/>
      <c r="O72" s="51"/>
      <c r="P72" s="51"/>
      <c r="Q72" s="51"/>
      <c r="R72" s="51"/>
    </row>
  </sheetData>
  <sheetProtection algorithmName="SHA-512" hashValue="nxhlJKhX9p0hif++5DtTdp8icCf20NpaUcN8/AFiV7tsrHILdWCdLyba2DKuE12w+uNJ0iJU26ygOgw8fKJAHQ==" saltValue="WZA9NaR5XePxXqS/T+T1Lw==" spinCount="100000" sheet="1" objects="1" scenarios="1"/>
  <mergeCells count="51">
    <mergeCell ref="A72:H72"/>
    <mergeCell ref="F44:H44"/>
    <mergeCell ref="A66:A67"/>
    <mergeCell ref="F66:H66"/>
    <mergeCell ref="F67:H67"/>
    <mergeCell ref="A70:A71"/>
    <mergeCell ref="F70:H70"/>
    <mergeCell ref="F71:H71"/>
    <mergeCell ref="A58:A62"/>
    <mergeCell ref="F58:H58"/>
    <mergeCell ref="F59:H59"/>
    <mergeCell ref="F60:H60"/>
    <mergeCell ref="F61:H61"/>
    <mergeCell ref="F62:H62"/>
    <mergeCell ref="A50:H50"/>
    <mergeCell ref="A52:A56"/>
    <mergeCell ref="F52:H52"/>
    <mergeCell ref="F53:H53"/>
    <mergeCell ref="F54:H54"/>
    <mergeCell ref="F55:H55"/>
    <mergeCell ref="F56:H56"/>
    <mergeCell ref="A44:D44"/>
    <mergeCell ref="F45:H45"/>
    <mergeCell ref="A45:D45"/>
    <mergeCell ref="A46:H46"/>
    <mergeCell ref="A48:B48"/>
    <mergeCell ref="A43:D43"/>
    <mergeCell ref="F43:H43"/>
    <mergeCell ref="C29:G29"/>
    <mergeCell ref="A30:B30"/>
    <mergeCell ref="C35:G35"/>
    <mergeCell ref="C36:G36"/>
    <mergeCell ref="C37:G37"/>
    <mergeCell ref="C38:G38"/>
    <mergeCell ref="A39:H39"/>
    <mergeCell ref="A41:D41"/>
    <mergeCell ref="F41:H41"/>
    <mergeCell ref="A42:D42"/>
    <mergeCell ref="F42:H42"/>
    <mergeCell ref="A26:B26"/>
    <mergeCell ref="A1:I1"/>
    <mergeCell ref="B3:E3"/>
    <mergeCell ref="G6:H6"/>
    <mergeCell ref="G7:H7"/>
    <mergeCell ref="G8:H8"/>
    <mergeCell ref="G9:H9"/>
    <mergeCell ref="G10:H10"/>
    <mergeCell ref="G11:H11"/>
    <mergeCell ref="A13:B13"/>
    <mergeCell ref="A20:D20"/>
    <mergeCell ref="A21:B21"/>
  </mergeCells>
  <conditionalFormatting sqref="E39">
    <cfRule type="cellIs" dxfId="7" priority="3" operator="equal">
      <formula>"NO CUMPLE"</formula>
    </cfRule>
  </conditionalFormatting>
  <conditionalFormatting sqref="E46">
    <cfRule type="cellIs" dxfId="6" priority="4" operator="equal">
      <formula>"NO CUMPLE"</formula>
    </cfRule>
  </conditionalFormatting>
  <conditionalFormatting sqref="E53:E56">
    <cfRule type="cellIs" dxfId="5" priority="1" operator="equal">
      <formula>"ERROR"</formula>
    </cfRule>
  </conditionalFormatting>
  <conditionalFormatting sqref="E59:E62">
    <cfRule type="cellIs" dxfId="4"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2CDE393-B344-44EA-BB2E-37AAF4B04C56}">
          <x14:formula1>
            <xm:f>Variables!$B$2:$B$3</xm:f>
          </x14:formula1>
          <xm:sqref>D59:D62 D53:D56</xm:sqref>
        </x14:dataValidation>
        <x14:dataValidation type="list" allowBlank="1" showInputMessage="1" showErrorMessage="1" xr:uid="{32A3575F-1FF2-495D-8E48-9707677BF57F}">
          <x14:formula1>
            <xm:f>Variables!$A$2:$A$3</xm:f>
          </x14:formula1>
          <xm:sqref>C37:G38 E42:E45 C31:G35</xm:sqref>
        </x14:dataValidation>
        <x14:dataValidation type="list" showInputMessage="1" showErrorMessage="1" errorTitle="No permitido" error="Seleccione" xr:uid="{7CEE2C92-5C01-427B-8353-DF9E71FE0040}">
          <x14:formula1>
            <xm:f>Variables!$A$2:$A$3</xm:f>
          </x14:formula1>
          <xm:sqref>E46 E39</xm:sqref>
        </x14:dataValidation>
        <x14:dataValidation type="list" allowBlank="1" showInputMessage="1" showErrorMessage="1" xr:uid="{F827BCF7-7425-49BF-BDA0-FABE6518CD08}">
          <x14:formula1>
            <xm:f>Variables!$C$2:$C$3</xm:f>
          </x14:formula1>
          <xm:sqref>F7:F11</xm:sqref>
        </x14:dataValidation>
        <x14:dataValidation type="list" allowBlank="1" showInputMessage="1" showErrorMessage="1" xr:uid="{19C00D92-BE5B-4E7E-BC5C-42732E9A0A5A}">
          <x14:formula1>
            <xm:f>Variables!$A$2:$A$4</xm:f>
          </x14:formula1>
          <xm:sqref>B15:B17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9F723-183F-4A52-A216-06C35EC1E515}">
  <dimension ref="A1:R72"/>
  <sheetViews>
    <sheetView showGridLines="0" topLeftCell="A71" zoomScale="85" zoomScaleNormal="85" zoomScaleSheetLayoutView="70" zoomScalePageLayoutView="85" workbookViewId="0">
      <selection sqref="A1:I1"/>
    </sheetView>
  </sheetViews>
  <sheetFormatPr baseColWidth="10" defaultColWidth="17.140625" defaultRowHeight="13.5" x14ac:dyDescent="0.25"/>
  <cols>
    <col min="1" max="1" width="21.42578125" style="32" customWidth="1"/>
    <col min="2" max="2" width="33.140625" style="32" customWidth="1"/>
    <col min="3" max="3" width="21.7109375" style="32" customWidth="1"/>
    <col min="4" max="4" width="23.42578125" style="32" customWidth="1"/>
    <col min="5" max="5" width="17.140625" style="32"/>
    <col min="6" max="7" width="17" style="32" customWidth="1"/>
    <col min="8" max="8" width="38.5703125" style="32" customWidth="1"/>
    <col min="9" max="9" width="29.5703125" style="32" customWidth="1"/>
    <col min="10" max="16384" width="17.140625" style="32"/>
  </cols>
  <sheetData>
    <row r="1" spans="1:17" ht="31.5" customHeight="1" x14ac:dyDescent="0.25">
      <c r="A1" s="109" t="s">
        <v>148</v>
      </c>
      <c r="B1" s="110"/>
      <c r="C1" s="110"/>
      <c r="D1" s="110"/>
      <c r="E1" s="110"/>
      <c r="F1" s="110"/>
      <c r="G1" s="110"/>
      <c r="H1" s="110"/>
      <c r="I1" s="110"/>
      <c r="O1" s="33"/>
      <c r="P1" s="33"/>
      <c r="Q1" s="33"/>
    </row>
    <row r="2" spans="1:17" ht="15" customHeight="1" x14ac:dyDescent="0.25">
      <c r="O2" s="33"/>
      <c r="P2" s="33"/>
      <c r="Q2" s="33"/>
    </row>
    <row r="3" spans="1:17" x14ac:dyDescent="0.25">
      <c r="A3" s="34" t="s">
        <v>14</v>
      </c>
      <c r="B3" s="83" t="s">
        <v>125</v>
      </c>
      <c r="C3" s="83"/>
      <c r="D3" s="83"/>
      <c r="E3" s="83"/>
      <c r="F3" s="35"/>
      <c r="G3" s="35"/>
      <c r="H3" s="35"/>
      <c r="I3" s="35"/>
      <c r="J3" s="35"/>
      <c r="K3" s="35"/>
      <c r="L3" s="35"/>
      <c r="M3" s="35"/>
      <c r="N3" s="35"/>
      <c r="O3" s="36"/>
      <c r="P3" s="36"/>
      <c r="Q3" s="36"/>
    </row>
    <row r="4" spans="1:17" ht="6.75" customHeight="1" x14ac:dyDescent="0.25">
      <c r="A4" s="36"/>
      <c r="B4" s="37"/>
      <c r="C4" s="37"/>
      <c r="D4" s="37"/>
      <c r="E4" s="37"/>
      <c r="F4" s="35"/>
      <c r="G4" s="35"/>
      <c r="H4" s="35"/>
      <c r="I4" s="35"/>
      <c r="J4" s="35"/>
      <c r="K4" s="35"/>
      <c r="L4" s="35"/>
      <c r="M4" s="35"/>
      <c r="N4" s="35"/>
      <c r="O4" s="36"/>
      <c r="P4" s="36"/>
      <c r="Q4" s="36"/>
    </row>
    <row r="5" spans="1:17" x14ac:dyDescent="0.25">
      <c r="A5" s="33"/>
      <c r="B5" s="33"/>
      <c r="C5" s="38"/>
      <c r="D5" s="38"/>
      <c r="E5" s="38"/>
      <c r="F5" s="38"/>
      <c r="G5" s="38"/>
      <c r="H5" s="38"/>
      <c r="I5" s="38"/>
      <c r="J5" s="38"/>
      <c r="K5" s="38"/>
      <c r="L5" s="38"/>
      <c r="M5" s="36"/>
      <c r="N5" s="36"/>
      <c r="O5" s="36"/>
      <c r="P5" s="36"/>
      <c r="Q5" s="36"/>
    </row>
    <row r="6" spans="1:17" s="36" customFormat="1" ht="81" customHeight="1" x14ac:dyDescent="0.25">
      <c r="A6" s="39" t="s">
        <v>15</v>
      </c>
      <c r="B6" s="39" t="s">
        <v>16</v>
      </c>
      <c r="C6" s="39" t="s">
        <v>17</v>
      </c>
      <c r="D6" s="39" t="s">
        <v>18</v>
      </c>
      <c r="E6" s="39" t="s">
        <v>19</v>
      </c>
      <c r="F6" s="40" t="s">
        <v>134</v>
      </c>
      <c r="G6" s="113" t="s">
        <v>20</v>
      </c>
      <c r="H6" s="113"/>
    </row>
    <row r="7" spans="1:17" ht="49.5" customHeight="1" x14ac:dyDescent="0.25">
      <c r="A7" s="41" t="s">
        <v>21</v>
      </c>
      <c r="B7" s="4" t="s">
        <v>125</v>
      </c>
      <c r="C7" s="4">
        <v>96006182</v>
      </c>
      <c r="D7" s="63" t="s">
        <v>126</v>
      </c>
      <c r="E7" s="5">
        <v>1</v>
      </c>
      <c r="F7" s="10" t="s">
        <v>102</v>
      </c>
      <c r="G7" s="114" t="s">
        <v>140</v>
      </c>
      <c r="H7" s="114"/>
      <c r="I7" s="38"/>
      <c r="J7" s="38"/>
      <c r="K7" s="38"/>
      <c r="L7" s="36"/>
      <c r="M7" s="36"/>
      <c r="N7" s="36"/>
      <c r="O7" s="36"/>
      <c r="P7" s="36"/>
    </row>
    <row r="8" spans="1:17" x14ac:dyDescent="0.25">
      <c r="A8" s="41" t="s">
        <v>70</v>
      </c>
      <c r="B8" s="6"/>
      <c r="C8" s="7"/>
      <c r="D8" s="7"/>
      <c r="E8" s="7"/>
      <c r="F8" s="10"/>
      <c r="G8" s="77"/>
      <c r="H8" s="79"/>
      <c r="I8" s="38"/>
      <c r="J8" s="38"/>
      <c r="K8" s="38"/>
      <c r="L8" s="36"/>
      <c r="M8" s="36"/>
      <c r="N8" s="36"/>
      <c r="O8" s="36"/>
      <c r="P8" s="36"/>
    </row>
    <row r="9" spans="1:17" x14ac:dyDescent="0.25">
      <c r="A9" s="41" t="s">
        <v>71</v>
      </c>
      <c r="B9" s="6"/>
      <c r="C9" s="7"/>
      <c r="D9" s="7"/>
      <c r="E9" s="7"/>
      <c r="F9" s="10"/>
      <c r="G9" s="77"/>
      <c r="H9" s="79"/>
      <c r="I9" s="38"/>
      <c r="J9" s="38"/>
      <c r="K9" s="38"/>
      <c r="L9" s="36"/>
      <c r="M9" s="36"/>
      <c r="N9" s="36"/>
      <c r="O9" s="36"/>
      <c r="P9" s="36"/>
    </row>
    <row r="10" spans="1:17" x14ac:dyDescent="0.25">
      <c r="A10" s="41" t="s">
        <v>96</v>
      </c>
      <c r="B10" s="6"/>
      <c r="C10" s="8"/>
      <c r="D10" s="9"/>
      <c r="E10" s="9"/>
      <c r="F10" s="10"/>
      <c r="G10" s="77"/>
      <c r="H10" s="79"/>
      <c r="I10" s="38"/>
      <c r="J10" s="38"/>
      <c r="K10" s="38"/>
      <c r="L10" s="36"/>
      <c r="M10" s="36"/>
      <c r="N10" s="36"/>
      <c r="O10" s="36"/>
      <c r="P10" s="36"/>
    </row>
    <row r="11" spans="1:17" x14ac:dyDescent="0.25">
      <c r="A11" s="41" t="s">
        <v>97</v>
      </c>
      <c r="B11" s="6"/>
      <c r="C11" s="8"/>
      <c r="D11" s="9"/>
      <c r="E11" s="9"/>
      <c r="F11" s="10"/>
      <c r="G11" s="77"/>
      <c r="H11" s="79"/>
      <c r="I11" s="38"/>
      <c r="J11" s="38"/>
      <c r="K11" s="38"/>
      <c r="L11" s="36"/>
      <c r="M11" s="36"/>
      <c r="N11" s="36"/>
      <c r="O11" s="36"/>
      <c r="P11" s="36"/>
    </row>
    <row r="12" spans="1:17" x14ac:dyDescent="0.25">
      <c r="A12" s="33"/>
      <c r="B12" s="33"/>
      <c r="C12" s="38"/>
      <c r="D12" s="38"/>
      <c r="E12" s="38"/>
      <c r="F12" s="38"/>
      <c r="G12" s="38"/>
      <c r="H12" s="38"/>
      <c r="I12" s="38"/>
      <c r="J12" s="38"/>
      <c r="K12" s="38"/>
      <c r="L12" s="38"/>
      <c r="M12" s="36"/>
      <c r="N12" s="36"/>
      <c r="O12" s="36"/>
      <c r="P12" s="36"/>
      <c r="Q12" s="36"/>
    </row>
    <row r="13" spans="1:17" x14ac:dyDescent="0.25">
      <c r="A13" s="84" t="s">
        <v>23</v>
      </c>
      <c r="B13" s="85"/>
      <c r="C13" s="38"/>
      <c r="D13" s="38"/>
      <c r="E13" s="38"/>
      <c r="F13" s="38"/>
      <c r="G13" s="38"/>
      <c r="H13" s="38"/>
      <c r="I13" s="38"/>
      <c r="J13" s="38"/>
      <c r="K13" s="38"/>
      <c r="L13" s="36"/>
      <c r="M13" s="36"/>
      <c r="N13" s="36"/>
      <c r="O13" s="36"/>
      <c r="P13" s="36"/>
    </row>
    <row r="14" spans="1:17" x14ac:dyDescent="0.25">
      <c r="A14" s="43" t="s">
        <v>24</v>
      </c>
      <c r="B14" s="43" t="s">
        <v>25</v>
      </c>
      <c r="C14" s="38"/>
      <c r="D14" s="38"/>
      <c r="E14" s="38"/>
      <c r="F14" s="38"/>
      <c r="G14" s="38"/>
      <c r="H14" s="38"/>
      <c r="I14" s="38"/>
      <c r="J14" s="38"/>
      <c r="K14" s="38"/>
      <c r="L14" s="36"/>
      <c r="M14" s="36"/>
      <c r="N14" s="36"/>
      <c r="O14" s="36"/>
      <c r="P14" s="36"/>
    </row>
    <row r="15" spans="1:17" x14ac:dyDescent="0.25">
      <c r="A15" s="44" t="s">
        <v>26</v>
      </c>
      <c r="B15" s="14" t="s">
        <v>27</v>
      </c>
      <c r="C15" s="38"/>
      <c r="D15" s="38"/>
      <c r="E15" s="38"/>
      <c r="F15" s="38"/>
      <c r="G15" s="38"/>
      <c r="H15" s="38"/>
      <c r="I15" s="38"/>
      <c r="J15" s="38"/>
      <c r="K15" s="38"/>
      <c r="L15" s="36"/>
      <c r="M15" s="36"/>
      <c r="N15" s="36"/>
      <c r="O15" s="36"/>
      <c r="P15" s="36"/>
    </row>
    <row r="16" spans="1:17" x14ac:dyDescent="0.25">
      <c r="A16" s="44" t="s">
        <v>28</v>
      </c>
      <c r="B16" s="14" t="s">
        <v>66</v>
      </c>
      <c r="C16" s="38"/>
      <c r="D16" s="38"/>
      <c r="E16" s="38"/>
      <c r="F16" s="38"/>
      <c r="G16" s="38"/>
      <c r="H16" s="38"/>
      <c r="I16" s="38"/>
      <c r="J16" s="38"/>
      <c r="K16" s="38"/>
      <c r="L16" s="36"/>
      <c r="M16" s="36"/>
      <c r="N16" s="36"/>
      <c r="O16" s="36"/>
      <c r="P16" s="36"/>
    </row>
    <row r="17" spans="1:17" x14ac:dyDescent="0.25">
      <c r="A17" s="44" t="s">
        <v>29</v>
      </c>
      <c r="B17" s="14" t="s">
        <v>156</v>
      </c>
      <c r="C17" s="38"/>
      <c r="D17" s="38"/>
      <c r="E17" s="38"/>
      <c r="F17" s="38"/>
      <c r="G17" s="38"/>
      <c r="H17" s="38"/>
      <c r="I17" s="38"/>
      <c r="J17" s="38"/>
      <c r="K17" s="38"/>
      <c r="L17" s="36"/>
      <c r="M17" s="36"/>
      <c r="N17" s="36"/>
      <c r="O17" s="36"/>
      <c r="P17" s="36"/>
    </row>
    <row r="18" spans="1:17" x14ac:dyDescent="0.25">
      <c r="A18" s="43" t="s">
        <v>9</v>
      </c>
      <c r="B18" s="43" t="s">
        <v>156</v>
      </c>
      <c r="C18" s="38"/>
      <c r="D18" s="38"/>
      <c r="E18" s="38"/>
      <c r="F18" s="38"/>
      <c r="G18" s="38"/>
      <c r="H18" s="38"/>
      <c r="I18" s="38"/>
      <c r="J18" s="38"/>
      <c r="K18" s="38"/>
      <c r="L18" s="36"/>
      <c r="M18" s="36"/>
      <c r="N18" s="36"/>
      <c r="O18" s="36"/>
      <c r="P18" s="36"/>
    </row>
    <row r="19" spans="1:17" x14ac:dyDescent="0.25">
      <c r="A19" s="33"/>
      <c r="B19" s="33"/>
      <c r="C19" s="38"/>
      <c r="D19" s="38"/>
      <c r="E19" s="38"/>
      <c r="F19" s="38"/>
      <c r="G19" s="38"/>
      <c r="H19" s="38"/>
      <c r="I19" s="38"/>
      <c r="J19" s="38"/>
      <c r="K19" s="38"/>
      <c r="L19" s="38"/>
      <c r="M19" s="36"/>
      <c r="N19" s="36"/>
      <c r="O19" s="36"/>
      <c r="P19" s="36"/>
      <c r="Q19" s="36"/>
    </row>
    <row r="20" spans="1:17" x14ac:dyDescent="0.25">
      <c r="A20" s="86" t="s">
        <v>30</v>
      </c>
      <c r="B20" s="87"/>
      <c r="C20" s="87"/>
      <c r="D20" s="88"/>
      <c r="E20" s="38"/>
      <c r="F20" s="38"/>
      <c r="G20" s="38"/>
      <c r="H20" s="38"/>
      <c r="I20" s="38"/>
      <c r="J20" s="38"/>
      <c r="K20" s="38"/>
      <c r="L20" s="38"/>
      <c r="M20" s="36"/>
      <c r="N20" s="36"/>
      <c r="O20" s="36"/>
      <c r="P20" s="36"/>
      <c r="Q20" s="36"/>
    </row>
    <row r="21" spans="1:17" x14ac:dyDescent="0.25">
      <c r="A21" s="89" t="s">
        <v>31</v>
      </c>
      <c r="B21" s="90"/>
      <c r="C21" s="43" t="s">
        <v>32</v>
      </c>
      <c r="D21" s="45" t="s">
        <v>33</v>
      </c>
      <c r="E21" s="38"/>
      <c r="F21" s="38"/>
      <c r="G21" s="38"/>
      <c r="H21" s="38"/>
      <c r="I21" s="38"/>
      <c r="J21" s="38"/>
      <c r="K21" s="38"/>
      <c r="L21" s="38"/>
      <c r="M21" s="36"/>
      <c r="N21" s="36"/>
      <c r="O21" s="36"/>
      <c r="P21" s="36"/>
      <c r="Q21" s="36"/>
    </row>
    <row r="22" spans="1:17" ht="27" x14ac:dyDescent="0.25">
      <c r="A22" s="46" t="s">
        <v>34</v>
      </c>
      <c r="B22" s="47" t="s">
        <v>80</v>
      </c>
      <c r="C22" s="48">
        <v>45</v>
      </c>
      <c r="D22" s="48" t="str">
        <f>IF(B18="HABILITADO",MAX(E53:E56),"N/A")</f>
        <v>N/A</v>
      </c>
      <c r="E22" s="38"/>
      <c r="F22" s="38"/>
      <c r="G22" s="38"/>
      <c r="H22" s="38"/>
      <c r="I22" s="38"/>
      <c r="J22" s="38"/>
      <c r="K22" s="38"/>
      <c r="L22" s="38"/>
      <c r="M22" s="36"/>
      <c r="N22" s="36"/>
      <c r="O22" s="36"/>
      <c r="P22" s="36"/>
      <c r="Q22" s="36"/>
    </row>
    <row r="23" spans="1:17" x14ac:dyDescent="0.25">
      <c r="A23" s="46" t="s">
        <v>35</v>
      </c>
      <c r="B23" s="47" t="s">
        <v>81</v>
      </c>
      <c r="C23" s="48">
        <v>35</v>
      </c>
      <c r="D23" s="48" t="str">
        <f>IF(B18="HABILITADO",MAX(E59:E62),"N/A")</f>
        <v>N/A</v>
      </c>
      <c r="E23" s="38"/>
      <c r="F23" s="38"/>
      <c r="G23" s="38"/>
      <c r="H23" s="38"/>
      <c r="I23" s="38"/>
      <c r="J23" s="38"/>
      <c r="K23" s="38"/>
      <c r="L23" s="38"/>
      <c r="M23" s="36"/>
      <c r="N23" s="36"/>
      <c r="O23" s="36"/>
      <c r="P23" s="36"/>
      <c r="Q23" s="36"/>
    </row>
    <row r="24" spans="1:17" x14ac:dyDescent="0.25">
      <c r="A24" s="46" t="s">
        <v>36</v>
      </c>
      <c r="B24" s="47" t="s">
        <v>82</v>
      </c>
      <c r="C24" s="48">
        <v>10</v>
      </c>
      <c r="D24" s="48" t="str">
        <f>IF(B18="HABILITADO",E67,"N/A")</f>
        <v>N/A</v>
      </c>
      <c r="E24" s="38"/>
      <c r="F24" s="38"/>
      <c r="G24" s="38"/>
      <c r="H24" s="38"/>
      <c r="I24" s="38"/>
      <c r="J24" s="38"/>
      <c r="K24" s="38"/>
      <c r="L24" s="38"/>
      <c r="M24" s="36"/>
      <c r="N24" s="36"/>
      <c r="O24" s="36"/>
      <c r="P24" s="36"/>
      <c r="Q24" s="36"/>
    </row>
    <row r="25" spans="1:17" ht="27" x14ac:dyDescent="0.25">
      <c r="A25" s="46" t="s">
        <v>37</v>
      </c>
      <c r="B25" s="47" t="s">
        <v>83</v>
      </c>
      <c r="C25" s="48">
        <v>10</v>
      </c>
      <c r="D25" s="48" t="str">
        <f>+IF(B18="HABILITADO",E71,"N/A")</f>
        <v>N/A</v>
      </c>
      <c r="E25" s="38"/>
      <c r="F25" s="38"/>
      <c r="G25" s="38"/>
      <c r="H25" s="38"/>
      <c r="I25" s="38"/>
      <c r="J25" s="38"/>
      <c r="K25" s="38"/>
      <c r="L25" s="38"/>
      <c r="M25" s="36"/>
      <c r="N25" s="36"/>
      <c r="O25" s="36"/>
      <c r="P25" s="36"/>
      <c r="Q25" s="36"/>
    </row>
    <row r="26" spans="1:17" x14ac:dyDescent="0.25">
      <c r="A26" s="86" t="s">
        <v>38</v>
      </c>
      <c r="B26" s="88"/>
      <c r="C26" s="49">
        <f>SUM(C22:C25)</f>
        <v>100</v>
      </c>
      <c r="D26" s="49">
        <f>SUM(D22:D25)</f>
        <v>0</v>
      </c>
      <c r="E26" s="38"/>
      <c r="F26" s="38"/>
      <c r="G26" s="38"/>
      <c r="H26" s="38"/>
      <c r="I26" s="38"/>
      <c r="J26" s="38"/>
      <c r="K26" s="38"/>
      <c r="L26" s="38"/>
      <c r="M26" s="36"/>
      <c r="N26" s="36"/>
      <c r="O26" s="36"/>
      <c r="P26" s="36"/>
      <c r="Q26" s="36"/>
    </row>
    <row r="27" spans="1:17" x14ac:dyDescent="0.25">
      <c r="A27" s="33"/>
      <c r="B27" s="33"/>
      <c r="C27" s="38"/>
      <c r="D27" s="38"/>
      <c r="E27" s="38"/>
      <c r="F27" s="38"/>
      <c r="G27" s="38"/>
      <c r="H27" s="38"/>
      <c r="I27" s="38"/>
      <c r="J27" s="38"/>
      <c r="K27" s="38"/>
      <c r="L27" s="38"/>
      <c r="M27" s="36"/>
      <c r="N27" s="36"/>
      <c r="O27" s="36"/>
      <c r="P27" s="36"/>
      <c r="Q27" s="36"/>
    </row>
    <row r="28" spans="1:17" x14ac:dyDescent="0.25">
      <c r="A28" s="38"/>
      <c r="B28" s="50"/>
      <c r="C28" s="50"/>
      <c r="D28" s="50"/>
      <c r="E28" s="50"/>
      <c r="F28" s="50"/>
      <c r="G28" s="50"/>
      <c r="H28" s="50"/>
      <c r="I28" s="50"/>
      <c r="J28" s="50"/>
      <c r="K28" s="50"/>
      <c r="L28" s="50"/>
      <c r="M28" s="50"/>
      <c r="N28" s="51"/>
      <c r="O28" s="51"/>
      <c r="P28" s="51"/>
      <c r="Q28" s="51"/>
    </row>
    <row r="29" spans="1:17" x14ac:dyDescent="0.25">
      <c r="A29" s="38"/>
      <c r="B29" s="50"/>
      <c r="C29" s="91" t="s">
        <v>39</v>
      </c>
      <c r="D29" s="91"/>
      <c r="E29" s="91"/>
      <c r="F29" s="91"/>
      <c r="G29" s="91"/>
      <c r="H29" s="50"/>
      <c r="I29" s="50"/>
      <c r="J29" s="50"/>
      <c r="K29" s="50"/>
      <c r="L29" s="50"/>
      <c r="M29" s="50"/>
      <c r="N29" s="51"/>
      <c r="O29" s="51"/>
      <c r="P29" s="51"/>
      <c r="Q29" s="51"/>
    </row>
    <row r="30" spans="1:17" x14ac:dyDescent="0.25">
      <c r="A30" s="91" t="s">
        <v>72</v>
      </c>
      <c r="B30" s="91"/>
      <c r="C30" s="52" t="s">
        <v>40</v>
      </c>
      <c r="D30" s="52" t="s">
        <v>41</v>
      </c>
      <c r="E30" s="52" t="s">
        <v>42</v>
      </c>
      <c r="F30" s="52" t="s">
        <v>43</v>
      </c>
      <c r="G30" s="52" t="s">
        <v>44</v>
      </c>
      <c r="H30" s="53" t="s">
        <v>20</v>
      </c>
    </row>
    <row r="31" spans="1:17" ht="61.5" customHeight="1" x14ac:dyDescent="0.25">
      <c r="A31" s="46" t="s">
        <v>45</v>
      </c>
      <c r="B31" s="42" t="s">
        <v>46</v>
      </c>
      <c r="C31" s="3" t="s">
        <v>27</v>
      </c>
      <c r="D31" s="3"/>
      <c r="E31" s="3"/>
      <c r="F31" s="3"/>
      <c r="G31" s="3"/>
      <c r="H31" s="4" t="s">
        <v>138</v>
      </c>
    </row>
    <row r="32" spans="1:17" ht="112.5" customHeight="1" x14ac:dyDescent="0.25">
      <c r="A32" s="46" t="s">
        <v>47</v>
      </c>
      <c r="B32" s="42" t="s">
        <v>73</v>
      </c>
      <c r="C32" s="3" t="s">
        <v>27</v>
      </c>
      <c r="D32" s="3"/>
      <c r="E32" s="3"/>
      <c r="F32" s="3"/>
      <c r="G32" s="3"/>
      <c r="H32" s="4" t="s">
        <v>146</v>
      </c>
    </row>
    <row r="33" spans="1:18" ht="198" customHeight="1" x14ac:dyDescent="0.25">
      <c r="A33" s="46" t="s">
        <v>74</v>
      </c>
      <c r="B33" s="42" t="s">
        <v>98</v>
      </c>
      <c r="C33" s="3" t="s">
        <v>27</v>
      </c>
      <c r="D33" s="3"/>
      <c r="E33" s="3"/>
      <c r="F33" s="3"/>
      <c r="G33" s="3"/>
      <c r="H33" s="4" t="s">
        <v>143</v>
      </c>
    </row>
    <row r="34" spans="1:18" ht="111" customHeight="1" x14ac:dyDescent="0.25">
      <c r="A34" s="46" t="s">
        <v>74</v>
      </c>
      <c r="B34" s="42" t="s">
        <v>135</v>
      </c>
      <c r="C34" s="3" t="s">
        <v>27</v>
      </c>
      <c r="D34" s="3"/>
      <c r="E34" s="3"/>
      <c r="F34" s="3"/>
      <c r="G34" s="3"/>
      <c r="H34" s="4" t="s">
        <v>133</v>
      </c>
    </row>
    <row r="35" spans="1:18" ht="216" customHeight="1" x14ac:dyDescent="0.25">
      <c r="A35" s="46" t="s">
        <v>74</v>
      </c>
      <c r="B35" s="42" t="s">
        <v>136</v>
      </c>
      <c r="C35" s="77" t="s">
        <v>66</v>
      </c>
      <c r="D35" s="78"/>
      <c r="E35" s="78"/>
      <c r="F35" s="78"/>
      <c r="G35" s="79"/>
      <c r="H35" s="4" t="s">
        <v>144</v>
      </c>
    </row>
    <row r="36" spans="1:18" ht="48" customHeight="1" x14ac:dyDescent="0.25">
      <c r="A36" s="46" t="s">
        <v>75</v>
      </c>
      <c r="B36" s="42" t="s">
        <v>48</v>
      </c>
      <c r="C36" s="77" t="str">
        <f>IF(AND(E42="CUMPLE",E43="CUMPLE",E44="CUMPLE",E45="CUMPLE"),"CUMPLE","NO CUMPLE")</f>
        <v>CUMPLE</v>
      </c>
      <c r="D36" s="78"/>
      <c r="E36" s="78"/>
      <c r="F36" s="78"/>
      <c r="G36" s="79"/>
      <c r="H36" s="4" t="s">
        <v>149</v>
      </c>
    </row>
    <row r="37" spans="1:18" ht="72.75" customHeight="1" x14ac:dyDescent="0.25">
      <c r="A37" s="46">
        <v>14</v>
      </c>
      <c r="B37" s="42" t="s">
        <v>49</v>
      </c>
      <c r="C37" s="77" t="s">
        <v>27</v>
      </c>
      <c r="D37" s="78"/>
      <c r="E37" s="78"/>
      <c r="F37" s="78"/>
      <c r="G37" s="79"/>
      <c r="H37" s="4" t="s">
        <v>130</v>
      </c>
    </row>
    <row r="38" spans="1:18" ht="62.25" customHeight="1" x14ac:dyDescent="0.25">
      <c r="A38" s="46">
        <v>15</v>
      </c>
      <c r="B38" s="42" t="s">
        <v>76</v>
      </c>
      <c r="C38" s="77" t="s">
        <v>27</v>
      </c>
      <c r="D38" s="78"/>
      <c r="E38" s="78"/>
      <c r="F38" s="78"/>
      <c r="G38" s="79"/>
      <c r="H38" s="4" t="s">
        <v>131</v>
      </c>
    </row>
    <row r="39" spans="1:18" s="56" customFormat="1" ht="48.75" customHeight="1" x14ac:dyDescent="0.25">
      <c r="A39" s="80" t="s">
        <v>103</v>
      </c>
      <c r="B39" s="81"/>
      <c r="C39" s="81"/>
      <c r="D39" s="81"/>
      <c r="E39" s="81"/>
      <c r="F39" s="81"/>
      <c r="G39" s="81"/>
      <c r="H39" s="82"/>
      <c r="I39" s="55"/>
      <c r="J39" s="55"/>
      <c r="K39" s="55"/>
      <c r="L39" s="55"/>
      <c r="M39" s="55"/>
      <c r="N39" s="55"/>
      <c r="O39" s="51"/>
      <c r="P39" s="51"/>
      <c r="Q39" s="51"/>
      <c r="R39" s="51"/>
    </row>
    <row r="40" spans="1:18" x14ac:dyDescent="0.25">
      <c r="A40" s="38"/>
      <c r="B40" s="50"/>
      <c r="C40" s="50"/>
      <c r="D40" s="50"/>
      <c r="E40" s="50"/>
      <c r="F40" s="50"/>
      <c r="G40" s="50"/>
      <c r="H40" s="50"/>
      <c r="I40" s="50"/>
      <c r="J40" s="50"/>
      <c r="K40" s="50"/>
      <c r="L40" s="50"/>
      <c r="M40" s="50"/>
      <c r="N40" s="51"/>
      <c r="O40" s="51"/>
      <c r="P40" s="51"/>
      <c r="Q40" s="51"/>
    </row>
    <row r="41" spans="1:18" s="56" customFormat="1" ht="27" customHeight="1" x14ac:dyDescent="0.25">
      <c r="A41" s="93" t="s">
        <v>50</v>
      </c>
      <c r="B41" s="94"/>
      <c r="C41" s="94"/>
      <c r="D41" s="95"/>
      <c r="E41" s="39" t="s">
        <v>51</v>
      </c>
      <c r="F41" s="92" t="s">
        <v>20</v>
      </c>
      <c r="G41" s="92"/>
      <c r="H41" s="92"/>
      <c r="I41" s="55"/>
      <c r="J41" s="55"/>
      <c r="K41" s="55"/>
      <c r="L41" s="55"/>
      <c r="M41" s="55"/>
      <c r="N41" s="55"/>
      <c r="O41" s="51"/>
      <c r="P41" s="51"/>
      <c r="Q41" s="51"/>
      <c r="R41" s="51"/>
    </row>
    <row r="42" spans="1:18" s="56" customFormat="1" ht="41.25" customHeight="1" x14ac:dyDescent="0.25">
      <c r="A42" s="99" t="s">
        <v>99</v>
      </c>
      <c r="B42" s="100"/>
      <c r="C42" s="100"/>
      <c r="D42" s="101"/>
      <c r="E42" s="3" t="s">
        <v>27</v>
      </c>
      <c r="F42" s="96" t="s">
        <v>127</v>
      </c>
      <c r="G42" s="97"/>
      <c r="H42" s="98"/>
      <c r="I42" s="55"/>
      <c r="J42" s="55"/>
      <c r="K42" s="55"/>
      <c r="L42" s="55"/>
      <c r="M42" s="55"/>
      <c r="N42" s="55"/>
      <c r="O42" s="51"/>
      <c r="P42" s="51"/>
      <c r="Q42" s="51"/>
      <c r="R42" s="51"/>
    </row>
    <row r="43" spans="1:18" s="56" customFormat="1" ht="41.25" customHeight="1" x14ac:dyDescent="0.25">
      <c r="A43" s="99" t="s">
        <v>52</v>
      </c>
      <c r="B43" s="100"/>
      <c r="C43" s="100"/>
      <c r="D43" s="101"/>
      <c r="E43" s="3" t="s">
        <v>27</v>
      </c>
      <c r="F43" s="96" t="s">
        <v>128</v>
      </c>
      <c r="G43" s="97"/>
      <c r="H43" s="98"/>
      <c r="I43" s="55"/>
      <c r="J43" s="55"/>
      <c r="K43" s="55"/>
      <c r="L43" s="55"/>
      <c r="M43" s="55"/>
      <c r="N43" s="55"/>
      <c r="O43" s="51"/>
      <c r="P43" s="51"/>
      <c r="Q43" s="51"/>
      <c r="R43" s="51"/>
    </row>
    <row r="44" spans="1:18" s="56" customFormat="1" ht="41.25" customHeight="1" x14ac:dyDescent="0.25">
      <c r="A44" s="99" t="s">
        <v>53</v>
      </c>
      <c r="B44" s="100"/>
      <c r="C44" s="100"/>
      <c r="D44" s="101"/>
      <c r="E44" s="3" t="s">
        <v>27</v>
      </c>
      <c r="F44" s="96" t="s">
        <v>128</v>
      </c>
      <c r="G44" s="97"/>
      <c r="H44" s="98"/>
      <c r="I44" s="55"/>
      <c r="J44" s="55"/>
      <c r="K44" s="55"/>
      <c r="L44" s="55"/>
      <c r="M44" s="55"/>
      <c r="N44" s="55"/>
      <c r="O44" s="51"/>
      <c r="P44" s="51"/>
      <c r="Q44" s="51"/>
      <c r="R44" s="51"/>
    </row>
    <row r="45" spans="1:18" s="56" customFormat="1" ht="41.25" customHeight="1" x14ac:dyDescent="0.25">
      <c r="A45" s="99" t="s">
        <v>100</v>
      </c>
      <c r="B45" s="100"/>
      <c r="C45" s="100"/>
      <c r="D45" s="101"/>
      <c r="E45" s="3" t="s">
        <v>27</v>
      </c>
      <c r="F45" s="96" t="s">
        <v>129</v>
      </c>
      <c r="G45" s="97"/>
      <c r="H45" s="98"/>
      <c r="I45" s="55"/>
      <c r="J45" s="55"/>
      <c r="K45" s="55"/>
      <c r="L45" s="55"/>
      <c r="M45" s="55"/>
      <c r="N45" s="55"/>
      <c r="O45" s="51"/>
      <c r="P45" s="51"/>
      <c r="Q45" s="51"/>
      <c r="R45" s="51"/>
    </row>
    <row r="46" spans="1:18" s="56" customFormat="1" ht="61.5" customHeight="1" x14ac:dyDescent="0.25">
      <c r="A46" s="80" t="s">
        <v>104</v>
      </c>
      <c r="B46" s="81"/>
      <c r="C46" s="81"/>
      <c r="D46" s="81"/>
      <c r="E46" s="81"/>
      <c r="F46" s="81"/>
      <c r="G46" s="81"/>
      <c r="H46" s="82"/>
      <c r="I46" s="55"/>
      <c r="J46" s="55"/>
      <c r="K46" s="55"/>
      <c r="L46" s="55"/>
      <c r="M46" s="55"/>
      <c r="N46" s="55"/>
      <c r="O46" s="51"/>
      <c r="P46" s="51"/>
      <c r="Q46" s="51"/>
      <c r="R46" s="51"/>
    </row>
    <row r="47" spans="1:18" x14ac:dyDescent="0.25">
      <c r="A47" s="35"/>
      <c r="C47" s="57"/>
      <c r="D47" s="57"/>
      <c r="E47" s="57"/>
      <c r="F47" s="57"/>
    </row>
    <row r="48" spans="1:18" x14ac:dyDescent="0.25">
      <c r="A48" s="91" t="s">
        <v>54</v>
      </c>
      <c r="B48" s="91"/>
      <c r="C48" s="52" t="str">
        <f>+IF(COUNTIF(C31:G37,"=NO CUMPLE")&gt;0,"NO CUMPLE","CUMPLE")</f>
        <v>NO CUMPLE</v>
      </c>
      <c r="D48" s="35"/>
      <c r="E48" s="35"/>
      <c r="F48" s="35"/>
    </row>
    <row r="49" spans="1:17" x14ac:dyDescent="0.25">
      <c r="A49" s="38"/>
      <c r="B49" s="50"/>
      <c r="C49" s="50"/>
      <c r="D49" s="50"/>
      <c r="E49" s="50"/>
      <c r="F49" s="50"/>
      <c r="G49" s="50"/>
      <c r="H49" s="50"/>
      <c r="I49" s="50"/>
      <c r="J49" s="50"/>
      <c r="K49" s="50"/>
      <c r="L49" s="50"/>
      <c r="M49" s="50"/>
      <c r="N49" s="51"/>
      <c r="O49" s="51"/>
      <c r="P49" s="51"/>
      <c r="Q49" s="51"/>
    </row>
    <row r="50" spans="1:17" x14ac:dyDescent="0.25">
      <c r="A50" s="91" t="s">
        <v>55</v>
      </c>
      <c r="B50" s="91"/>
      <c r="C50" s="91"/>
      <c r="D50" s="91"/>
      <c r="E50" s="91"/>
      <c r="F50" s="91"/>
      <c r="G50" s="91"/>
      <c r="H50" s="91"/>
      <c r="O50" s="57"/>
      <c r="P50" s="57"/>
      <c r="Q50" s="57"/>
    </row>
    <row r="52" spans="1:17" ht="65.25" customHeight="1" x14ac:dyDescent="0.25">
      <c r="A52" s="108" t="s">
        <v>78</v>
      </c>
      <c r="B52" s="39" t="s">
        <v>58</v>
      </c>
      <c r="C52" s="39" t="s">
        <v>56</v>
      </c>
      <c r="D52" s="39" t="s">
        <v>137</v>
      </c>
      <c r="E52" s="39" t="s">
        <v>59</v>
      </c>
      <c r="F52" s="113" t="s">
        <v>20</v>
      </c>
      <c r="G52" s="113"/>
      <c r="H52" s="113"/>
    </row>
    <row r="53" spans="1:17" x14ac:dyDescent="0.25">
      <c r="A53" s="108"/>
      <c r="B53" s="54" t="s">
        <v>60</v>
      </c>
      <c r="C53" s="58">
        <v>0</v>
      </c>
      <c r="D53" s="12"/>
      <c r="E53" s="59">
        <f>IF(COUNTIF($D$53:$D$56,"X")&lt;=1=TRUE,IF(D53="X",C53,0),"ERROR")</f>
        <v>0</v>
      </c>
      <c r="F53" s="115"/>
      <c r="G53" s="116"/>
      <c r="H53" s="117"/>
    </row>
    <row r="54" spans="1:17" x14ac:dyDescent="0.25">
      <c r="A54" s="108"/>
      <c r="B54" s="54" t="s">
        <v>61</v>
      </c>
      <c r="C54" s="58">
        <v>5</v>
      </c>
      <c r="D54" s="12"/>
      <c r="E54" s="59">
        <f t="shared" ref="E54:E56" si="0">IF(COUNTIF($D$53:$D$56,"X")&lt;=1=TRUE,IF(D54="X",C54,0),"ERROR")</f>
        <v>0</v>
      </c>
      <c r="F54" s="115"/>
      <c r="G54" s="116"/>
      <c r="H54" s="117"/>
    </row>
    <row r="55" spans="1:17" x14ac:dyDescent="0.25">
      <c r="A55" s="108"/>
      <c r="B55" s="54" t="s">
        <v>62</v>
      </c>
      <c r="C55" s="58">
        <v>20</v>
      </c>
      <c r="D55" s="12"/>
      <c r="E55" s="59">
        <f t="shared" si="0"/>
        <v>0</v>
      </c>
      <c r="F55" s="115"/>
      <c r="G55" s="116"/>
      <c r="H55" s="117"/>
    </row>
    <row r="56" spans="1:17" ht="117" customHeight="1" x14ac:dyDescent="0.25">
      <c r="A56" s="108"/>
      <c r="B56" s="54" t="s">
        <v>63</v>
      </c>
      <c r="C56" s="58">
        <v>45</v>
      </c>
      <c r="D56" s="12"/>
      <c r="E56" s="59">
        <f t="shared" si="0"/>
        <v>0</v>
      </c>
      <c r="F56" s="118" t="s">
        <v>161</v>
      </c>
      <c r="G56" s="119"/>
      <c r="H56" s="120"/>
    </row>
    <row r="58" spans="1:17" s="56" customFormat="1" ht="75.75" customHeight="1" x14ac:dyDescent="0.25">
      <c r="A58" s="108" t="s">
        <v>86</v>
      </c>
      <c r="B58" s="39" t="s">
        <v>87</v>
      </c>
      <c r="C58" s="39" t="s">
        <v>56</v>
      </c>
      <c r="D58" s="39" t="s">
        <v>137</v>
      </c>
      <c r="E58" s="39" t="s">
        <v>59</v>
      </c>
      <c r="F58" s="102" t="s">
        <v>20</v>
      </c>
      <c r="G58" s="103"/>
      <c r="H58" s="104"/>
    </row>
    <row r="59" spans="1:17" s="56" customFormat="1" x14ac:dyDescent="0.25">
      <c r="A59" s="108"/>
      <c r="B59" s="61" t="s">
        <v>90</v>
      </c>
      <c r="C59" s="58">
        <v>0</v>
      </c>
      <c r="D59" s="12"/>
      <c r="E59" s="59">
        <f>IF(COUNTIF($D$59:$D$62,"X")&lt;=1=TRUE,IF(D59="X",C59,0),"ERROR")</f>
        <v>0</v>
      </c>
      <c r="F59" s="105"/>
      <c r="G59" s="106"/>
      <c r="H59" s="107"/>
    </row>
    <row r="60" spans="1:17" s="56" customFormat="1" x14ac:dyDescent="0.25">
      <c r="A60" s="108"/>
      <c r="B60" s="61" t="s">
        <v>88</v>
      </c>
      <c r="C60" s="58">
        <v>10</v>
      </c>
      <c r="D60" s="12"/>
      <c r="E60" s="59">
        <f>IF(COUNTIF($D$59:$D$62,"X")&lt;=1=TRUE,IF(D60="X",C60,0),"ERROR")</f>
        <v>0</v>
      </c>
      <c r="F60" s="105"/>
      <c r="G60" s="106"/>
      <c r="H60" s="107"/>
    </row>
    <row r="61" spans="1:17" s="56" customFormat="1" x14ac:dyDescent="0.25">
      <c r="A61" s="108"/>
      <c r="B61" s="61" t="s">
        <v>89</v>
      </c>
      <c r="C61" s="58">
        <v>20</v>
      </c>
      <c r="D61" s="12"/>
      <c r="E61" s="59">
        <f t="shared" ref="E61:E62" si="1">IF(COUNTIF($D$59:$D$62,"X")&lt;=1=TRUE,IF(D61="X",C61,0),"ERROR")</f>
        <v>0</v>
      </c>
      <c r="F61" s="105"/>
      <c r="G61" s="106"/>
      <c r="H61" s="107"/>
    </row>
    <row r="62" spans="1:17" s="56" customFormat="1" ht="126.75" customHeight="1" x14ac:dyDescent="0.25">
      <c r="A62" s="108"/>
      <c r="B62" s="61" t="s">
        <v>91</v>
      </c>
      <c r="C62" s="58">
        <v>35</v>
      </c>
      <c r="D62" s="12"/>
      <c r="E62" s="59">
        <f t="shared" si="1"/>
        <v>0</v>
      </c>
      <c r="F62" s="118" t="s">
        <v>162</v>
      </c>
      <c r="G62" s="119"/>
      <c r="H62" s="120"/>
    </row>
    <row r="66" spans="1:18" ht="71.25" customHeight="1" x14ac:dyDescent="0.25">
      <c r="A66" s="108" t="s">
        <v>92</v>
      </c>
      <c r="B66" s="39" t="s">
        <v>93</v>
      </c>
      <c r="C66" s="39" t="s">
        <v>94</v>
      </c>
      <c r="D66" s="39" t="s">
        <v>56</v>
      </c>
      <c r="E66" s="39" t="s">
        <v>57</v>
      </c>
      <c r="F66" s="113" t="s">
        <v>20</v>
      </c>
      <c r="G66" s="113"/>
      <c r="H66" s="113"/>
    </row>
    <row r="67" spans="1:18" ht="112.5" customHeight="1" x14ac:dyDescent="0.25">
      <c r="A67" s="108"/>
      <c r="B67" s="62">
        <f>+ROUND('Resumen Grupo'!E3*10%,0)</f>
        <v>225</v>
      </c>
      <c r="C67" s="11"/>
      <c r="D67" s="48">
        <v>10</v>
      </c>
      <c r="E67" s="48">
        <f>IF(C67&gt;=B67,10,0)</f>
        <v>0</v>
      </c>
      <c r="F67" s="114" t="s">
        <v>163</v>
      </c>
      <c r="G67" s="114"/>
      <c r="H67" s="114"/>
    </row>
    <row r="69" spans="1:18" x14ac:dyDescent="0.25">
      <c r="A69" s="33"/>
      <c r="B69" s="33"/>
      <c r="C69" s="38"/>
      <c r="D69" s="38"/>
      <c r="E69" s="38"/>
      <c r="F69" s="38"/>
      <c r="G69" s="38"/>
      <c r="H69" s="38"/>
      <c r="I69" s="38"/>
      <c r="J69" s="38"/>
      <c r="K69" s="38"/>
      <c r="L69" s="38"/>
      <c r="M69" s="36"/>
      <c r="N69" s="36"/>
      <c r="O69" s="36"/>
      <c r="P69" s="36"/>
      <c r="Q69" s="36"/>
    </row>
    <row r="70" spans="1:18" ht="66.75" customHeight="1" x14ac:dyDescent="0.25">
      <c r="A70" s="111" t="s">
        <v>65</v>
      </c>
      <c r="B70" s="39" t="s">
        <v>84</v>
      </c>
      <c r="C70" s="39" t="s">
        <v>85</v>
      </c>
      <c r="D70" s="39" t="s">
        <v>56</v>
      </c>
      <c r="E70" s="39" t="s">
        <v>57</v>
      </c>
      <c r="F70" s="113" t="s">
        <v>20</v>
      </c>
      <c r="G70" s="113"/>
      <c r="H70" s="113"/>
      <c r="I70" s="38"/>
      <c r="J70" s="38"/>
      <c r="K70" s="36"/>
      <c r="L70" s="36"/>
      <c r="M70" s="36"/>
      <c r="N70" s="36"/>
      <c r="O70" s="36"/>
    </row>
    <row r="71" spans="1:18" ht="123.75" customHeight="1" x14ac:dyDescent="0.25">
      <c r="A71" s="112"/>
      <c r="B71" s="62">
        <f>+ROUND('Resumen Grupo'!E3*50%,0)</f>
        <v>1125</v>
      </c>
      <c r="C71" s="13"/>
      <c r="D71" s="48">
        <v>10</v>
      </c>
      <c r="E71" s="48">
        <f>IF(((C71-B71)/'Resumen Grupo'!E3)*D71&gt;10,10,IF((((C71-B71)/'Resumen Grupo'!E3)*D71)&lt;0,0,((C71-B71)/'Resumen Grupo'!E3)*D71))</f>
        <v>0</v>
      </c>
      <c r="F71" s="114" t="s">
        <v>164</v>
      </c>
      <c r="G71" s="114"/>
      <c r="H71" s="114"/>
      <c r="I71" s="38"/>
      <c r="J71" s="38"/>
      <c r="K71" s="36"/>
      <c r="L71" s="36"/>
      <c r="M71" s="36"/>
      <c r="N71" s="36"/>
      <c r="O71" s="36"/>
    </row>
    <row r="72" spans="1:18" s="56" customFormat="1" ht="123" customHeight="1" x14ac:dyDescent="0.25">
      <c r="A72" s="80" t="s">
        <v>105</v>
      </c>
      <c r="B72" s="81"/>
      <c r="C72" s="81"/>
      <c r="D72" s="81"/>
      <c r="E72" s="81"/>
      <c r="F72" s="81"/>
      <c r="G72" s="81"/>
      <c r="H72" s="82"/>
      <c r="I72" s="55"/>
      <c r="J72" s="55"/>
      <c r="K72" s="55"/>
      <c r="L72" s="55"/>
      <c r="M72" s="55"/>
      <c r="N72" s="55"/>
      <c r="O72" s="51"/>
      <c r="P72" s="51"/>
      <c r="Q72" s="51"/>
      <c r="R72" s="51"/>
    </row>
  </sheetData>
  <sheetProtection algorithmName="SHA-512" hashValue="5RFUA1k/a9l6UhzP3noe+M4/ARZHLnHgxDFwVxSPIQeJd6nq2bNHVfCkVxyFtuj/tN4UQcfG39JEb30JykwN1w==" saltValue="fedmp3ZK7uYyrnLJor3hYw==" spinCount="100000" sheet="1" objects="1" scenarios="1"/>
  <mergeCells count="51">
    <mergeCell ref="A72:H72"/>
    <mergeCell ref="A66:A67"/>
    <mergeCell ref="F66:H66"/>
    <mergeCell ref="F67:H67"/>
    <mergeCell ref="A70:A71"/>
    <mergeCell ref="F70:H70"/>
    <mergeCell ref="F71:H71"/>
    <mergeCell ref="A58:A62"/>
    <mergeCell ref="F58:H58"/>
    <mergeCell ref="F59:H59"/>
    <mergeCell ref="F60:H60"/>
    <mergeCell ref="F61:H61"/>
    <mergeCell ref="F62:H62"/>
    <mergeCell ref="A50:H50"/>
    <mergeCell ref="A52:A56"/>
    <mergeCell ref="F52:H52"/>
    <mergeCell ref="F53:H53"/>
    <mergeCell ref="F54:H54"/>
    <mergeCell ref="F55:H55"/>
    <mergeCell ref="F56:H56"/>
    <mergeCell ref="A48:B48"/>
    <mergeCell ref="A39:H39"/>
    <mergeCell ref="A41:D41"/>
    <mergeCell ref="F41:H41"/>
    <mergeCell ref="A42:D42"/>
    <mergeCell ref="F42:H42"/>
    <mergeCell ref="A43:D43"/>
    <mergeCell ref="F43:H43"/>
    <mergeCell ref="A44:D44"/>
    <mergeCell ref="F44:H44"/>
    <mergeCell ref="A45:D45"/>
    <mergeCell ref="F45:H45"/>
    <mergeCell ref="A46:H46"/>
    <mergeCell ref="C38:G38"/>
    <mergeCell ref="G10:H10"/>
    <mergeCell ref="G11:H11"/>
    <mergeCell ref="A13:B13"/>
    <mergeCell ref="A20:D20"/>
    <mergeCell ref="A21:B21"/>
    <mergeCell ref="A26:B26"/>
    <mergeCell ref="C29:G29"/>
    <mergeCell ref="A30:B30"/>
    <mergeCell ref="C35:G35"/>
    <mergeCell ref="C36:G36"/>
    <mergeCell ref="C37:G37"/>
    <mergeCell ref="G9:H9"/>
    <mergeCell ref="A1:I1"/>
    <mergeCell ref="B3:E3"/>
    <mergeCell ref="G6:H6"/>
    <mergeCell ref="G7:H7"/>
    <mergeCell ref="G8:H8"/>
  </mergeCells>
  <conditionalFormatting sqref="E39">
    <cfRule type="cellIs" dxfId="3" priority="3" operator="equal">
      <formula>"NO CUMPLE"</formula>
    </cfRule>
  </conditionalFormatting>
  <conditionalFormatting sqref="E46">
    <cfRule type="cellIs" dxfId="2" priority="4" operator="equal">
      <formula>"NO CUMPLE"</formula>
    </cfRule>
  </conditionalFormatting>
  <conditionalFormatting sqref="E53:E56">
    <cfRule type="cellIs" dxfId="1" priority="1" operator="equal">
      <formula>"ERROR"</formula>
    </cfRule>
  </conditionalFormatting>
  <conditionalFormatting sqref="E59:E62">
    <cfRule type="cellIs" dxfId="0"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5">
        <x14:dataValidation type="list" showInputMessage="1" showErrorMessage="1" errorTitle="No permitido" error="Seleccione" xr:uid="{C56706FA-2AA9-456A-A6E5-FFFAEC0D3854}">
          <x14:formula1>
            <xm:f>Variables!$A$2:$A$3</xm:f>
          </x14:formula1>
          <xm:sqref>E46 E39</xm:sqref>
        </x14:dataValidation>
        <x14:dataValidation type="list" allowBlank="1" showInputMessage="1" showErrorMessage="1" xr:uid="{D7FD4718-AB7E-44A0-8599-B9177EB02274}">
          <x14:formula1>
            <xm:f>Variables!$A$2:$A$3</xm:f>
          </x14:formula1>
          <xm:sqref>C37:G38 E42:E45 C31:G35</xm:sqref>
        </x14:dataValidation>
        <x14:dataValidation type="list" allowBlank="1" showInputMessage="1" showErrorMessage="1" xr:uid="{085AE1CF-CE95-411C-A610-5831D2FA0B15}">
          <x14:formula1>
            <xm:f>Variables!$B$2:$B$3</xm:f>
          </x14:formula1>
          <xm:sqref>D59:D62 D53:D56</xm:sqref>
        </x14:dataValidation>
        <x14:dataValidation type="list" allowBlank="1" showInputMessage="1" showErrorMessage="1" xr:uid="{02ADCB93-07DA-4485-8FED-72877D188EC5}">
          <x14:formula1>
            <xm:f>Variables!$C$2:$C$3</xm:f>
          </x14:formula1>
          <xm:sqref>F7:F11</xm:sqref>
        </x14:dataValidation>
        <x14:dataValidation type="list" allowBlank="1" showInputMessage="1" showErrorMessage="1" xr:uid="{5DCFDFC0-AB0A-4345-9D29-15B53BBAD769}">
          <x14:formula1>
            <xm:f>Variables!$A$2:$A$4</xm:f>
          </x14:formula1>
          <xm:sqref>B15:B17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0C18-3DE1-4E20-80D5-C00D5160187C}">
  <sheetPr codeName="Sheet1"/>
  <dimension ref="A1:C4"/>
  <sheetViews>
    <sheetView workbookViewId="0">
      <selection activeCell="A4" sqref="A4"/>
    </sheetView>
  </sheetViews>
  <sheetFormatPr baseColWidth="10" defaultColWidth="9.140625" defaultRowHeight="15" x14ac:dyDescent="0.25"/>
  <cols>
    <col min="1" max="1" width="10.7109375" style="1" customWidth="1"/>
  </cols>
  <sheetData>
    <row r="1" spans="1:3" x14ac:dyDescent="0.25">
      <c r="A1" s="1" t="s">
        <v>67</v>
      </c>
      <c r="B1" s="1" t="s">
        <v>68</v>
      </c>
      <c r="C1" s="1" t="s">
        <v>101</v>
      </c>
    </row>
    <row r="2" spans="1:3" x14ac:dyDescent="0.25">
      <c r="A2" s="1" t="s">
        <v>27</v>
      </c>
      <c r="B2" s="1" t="s">
        <v>64</v>
      </c>
      <c r="C2" s="1" t="s">
        <v>22</v>
      </c>
    </row>
    <row r="3" spans="1:3" x14ac:dyDescent="0.25">
      <c r="A3" s="1" t="s">
        <v>66</v>
      </c>
      <c r="B3" s="1" t="s">
        <v>79</v>
      </c>
      <c r="C3" s="1" t="s">
        <v>102</v>
      </c>
    </row>
    <row r="4" spans="1:3" x14ac:dyDescent="0.25">
      <c r="A4" s="1" t="s">
        <v>156</v>
      </c>
      <c r="B4" s="1"/>
      <c r="C4" s="1"/>
    </row>
  </sheetData>
  <phoneticPr fontId="6"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Resumen Grupo</vt:lpstr>
      <vt:lpstr>INTTEL GO SAS</vt:lpstr>
      <vt:lpstr>SUPER TV ELECTRONIC SAS</vt:lpstr>
      <vt:lpstr>COLTECH COMUNICACIONES SAS ESP</vt:lpstr>
      <vt:lpstr>Variables</vt:lpstr>
      <vt:lpstr>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Jairo Alexander Rojas</dc:creator>
  <cp:keywords/>
  <dc:description/>
  <cp:lastModifiedBy>Roberto Carlos Rubio Bautista</cp:lastModifiedBy>
  <cp:revision/>
  <dcterms:created xsi:type="dcterms:W3CDTF">2024-07-18T10:19:11Z</dcterms:created>
  <dcterms:modified xsi:type="dcterms:W3CDTF">2025-07-18T23:54:35Z</dcterms:modified>
  <cp:category/>
  <cp:contentStatus/>
</cp:coreProperties>
</file>