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cer\Downloads\"/>
    </mc:Choice>
  </mc:AlternateContent>
  <bookViews>
    <workbookView xWindow="0" yWindow="0" windowWidth="23040" windowHeight="9384"/>
  </bookViews>
  <sheets>
    <sheet name="PTEP 2024" sheetId="1" r:id="rId1"/>
  </sheets>
  <definedNames>
    <definedName name="_xlnm._FilterDatabase" localSheetId="0" hidden="1">'PTEP 2024'!$A$5:$G$85</definedName>
    <definedName name="_xlnm.Print_Area" localSheetId="0">'PTEP 2024'!$A$2:$K$85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1" l="1"/>
  <c r="O6" i="1" s="1"/>
  <c r="N6" i="1"/>
  <c r="M7" i="1"/>
  <c r="N7" i="1"/>
  <c r="O7" i="1"/>
  <c r="M8" i="1"/>
  <c r="N8" i="1"/>
  <c r="O8" i="1"/>
  <c r="M9" i="1"/>
  <c r="O9" i="1" s="1"/>
  <c r="N9" i="1"/>
  <c r="M10" i="1"/>
  <c r="O10" i="1" s="1"/>
  <c r="N10" i="1"/>
  <c r="M14" i="1"/>
  <c r="N14" i="1"/>
  <c r="O14" i="1"/>
  <c r="M15" i="1"/>
  <c r="N15" i="1"/>
  <c r="O15" i="1"/>
  <c r="M16" i="1"/>
  <c r="O16" i="1" s="1"/>
  <c r="N17" i="1"/>
  <c r="O17" i="1"/>
  <c r="M18" i="1"/>
  <c r="O18" i="1" s="1"/>
  <c r="N18" i="1"/>
  <c r="I19" i="1"/>
  <c r="O19" i="1" s="1"/>
  <c r="M19" i="1"/>
  <c r="N19" i="1"/>
  <c r="M20" i="1"/>
  <c r="O20" i="1" s="1"/>
  <c r="N20" i="1"/>
  <c r="M21" i="1"/>
  <c r="N21" i="1"/>
  <c r="O21" i="1"/>
  <c r="N22" i="1"/>
  <c r="O22" i="1"/>
  <c r="M23" i="1"/>
  <c r="O23" i="1" s="1"/>
  <c r="N23" i="1"/>
  <c r="M24" i="1"/>
  <c r="N24" i="1"/>
  <c r="O24" i="1"/>
  <c r="M25" i="1"/>
  <c r="N25" i="1"/>
  <c r="O25" i="1"/>
  <c r="N26" i="1"/>
  <c r="O27" i="1"/>
  <c r="M28" i="1"/>
  <c r="N28" i="1"/>
  <c r="O28" i="1"/>
  <c r="N32" i="1"/>
  <c r="O32" i="1"/>
  <c r="I33" i="1"/>
  <c r="O33" i="1" s="1"/>
  <c r="M33" i="1"/>
  <c r="N33" i="1"/>
  <c r="M34" i="1"/>
  <c r="O34" i="1" s="1"/>
  <c r="N34" i="1"/>
  <c r="M35" i="1"/>
  <c r="N35" i="1"/>
  <c r="O35" i="1"/>
  <c r="M36" i="1"/>
  <c r="N36" i="1"/>
  <c r="O36" i="1"/>
  <c r="M37" i="1"/>
  <c r="O37" i="1" s="1"/>
  <c r="N37" i="1"/>
  <c r="M38" i="1"/>
  <c r="O38" i="1" s="1"/>
  <c r="N38" i="1"/>
  <c r="M42" i="1"/>
  <c r="N42" i="1"/>
  <c r="O42" i="1"/>
  <c r="I43" i="1"/>
  <c r="M43" i="1"/>
  <c r="N43" i="1"/>
  <c r="O43" i="1"/>
  <c r="I44" i="1"/>
  <c r="M44" i="1"/>
  <c r="N44" i="1"/>
  <c r="O44" i="1"/>
  <c r="M45" i="1"/>
  <c r="N45" i="1"/>
  <c r="O45" i="1"/>
  <c r="M46" i="1"/>
  <c r="O46" i="1" s="1"/>
  <c r="N46" i="1"/>
  <c r="M47" i="1"/>
  <c r="O47" i="1" s="1"/>
  <c r="N47" i="1"/>
  <c r="M51" i="1"/>
  <c r="N51" i="1"/>
  <c r="O51" i="1"/>
  <c r="M52" i="1"/>
  <c r="N52" i="1"/>
  <c r="O52" i="1"/>
  <c r="M53" i="1"/>
  <c r="O53" i="1" s="1"/>
  <c r="N53" i="1"/>
  <c r="M54" i="1"/>
  <c r="O54" i="1" s="1"/>
  <c r="N54" i="1"/>
  <c r="L55" i="1"/>
  <c r="M55" i="1"/>
  <c r="O55" i="1" s="1"/>
  <c r="N55" i="1"/>
  <c r="M56" i="1"/>
  <c r="N56" i="1"/>
  <c r="O56" i="1"/>
  <c r="M57" i="1"/>
  <c r="N57" i="1"/>
  <c r="O57" i="1"/>
  <c r="M58" i="1"/>
  <c r="O58" i="1" s="1"/>
  <c r="N58" i="1"/>
  <c r="M59" i="1"/>
  <c r="O59" i="1" s="1"/>
  <c r="N59" i="1"/>
  <c r="M60" i="1"/>
  <c r="N60" i="1"/>
  <c r="O60" i="1"/>
  <c r="M61" i="1"/>
  <c r="N61" i="1"/>
  <c r="O61" i="1"/>
  <c r="I62" i="1"/>
  <c r="O62" i="1" s="1"/>
  <c r="M62" i="1"/>
  <c r="N62" i="1"/>
  <c r="M63" i="1"/>
  <c r="O63" i="1" s="1"/>
  <c r="N63" i="1"/>
  <c r="M64" i="1"/>
  <c r="O64" i="1" s="1"/>
  <c r="N64" i="1"/>
  <c r="M65" i="1"/>
  <c r="N65" i="1"/>
  <c r="O65" i="1"/>
  <c r="M66" i="1"/>
  <c r="N66" i="1"/>
  <c r="O66" i="1"/>
  <c r="M67" i="1"/>
  <c r="O67" i="1" s="1"/>
  <c r="N67" i="1"/>
  <c r="M68" i="1"/>
  <c r="O68" i="1" s="1"/>
  <c r="N68" i="1"/>
  <c r="M69" i="1"/>
  <c r="N69" i="1"/>
  <c r="O69" i="1"/>
  <c r="M70" i="1"/>
  <c r="N70" i="1"/>
  <c r="O70" i="1"/>
  <c r="M71" i="1"/>
  <c r="O71" i="1" s="1"/>
  <c r="N71" i="1"/>
  <c r="M72" i="1"/>
  <c r="O72" i="1" s="1"/>
  <c r="N72" i="1"/>
  <c r="M73" i="1"/>
  <c r="N73" i="1"/>
  <c r="O73" i="1"/>
  <c r="M74" i="1"/>
  <c r="N74" i="1"/>
  <c r="O74" i="1"/>
  <c r="M75" i="1"/>
  <c r="O75" i="1" s="1"/>
  <c r="N75" i="1"/>
  <c r="M76" i="1"/>
  <c r="O76" i="1" s="1"/>
  <c r="N76" i="1"/>
  <c r="M77" i="1"/>
  <c r="N77" i="1"/>
  <c r="O77" i="1"/>
  <c r="M78" i="1"/>
  <c r="N78" i="1"/>
  <c r="O78" i="1"/>
  <c r="M79" i="1"/>
  <c r="O79" i="1" s="1"/>
  <c r="N79" i="1"/>
  <c r="M80" i="1"/>
  <c r="O80" i="1" s="1"/>
  <c r="N80" i="1"/>
  <c r="M81" i="1"/>
  <c r="N81" i="1"/>
  <c r="O81" i="1"/>
  <c r="N85" i="1"/>
  <c r="O85" i="1"/>
  <c r="V85" i="1" l="1"/>
  <c r="U85" i="1"/>
  <c r="U81" i="1"/>
  <c r="V81" i="1"/>
  <c r="U80" i="1"/>
  <c r="V80" i="1"/>
  <c r="U79" i="1"/>
  <c r="V79" i="1"/>
  <c r="U78" i="1"/>
  <c r="V78" i="1"/>
  <c r="U77" i="1"/>
  <c r="V77" i="1"/>
  <c r="T76" i="1"/>
  <c r="U76" i="1"/>
  <c r="U75" i="1"/>
  <c r="V75" i="1"/>
  <c r="T74" i="1"/>
  <c r="U74" i="1"/>
  <c r="T73" i="1"/>
  <c r="U73" i="1"/>
  <c r="U72" i="1"/>
  <c r="V72" i="1"/>
  <c r="T71" i="1"/>
  <c r="U71" i="1"/>
  <c r="T70" i="1"/>
  <c r="U70" i="1"/>
  <c r="V69" i="1"/>
  <c r="U69" i="1"/>
  <c r="U68" i="1"/>
  <c r="V68" i="1"/>
  <c r="U67" i="1"/>
  <c r="V67" i="1"/>
  <c r="U66" i="1"/>
  <c r="V66" i="1"/>
  <c r="U65" i="1"/>
  <c r="V65" i="1"/>
  <c r="U64" i="1"/>
  <c r="V64" i="1"/>
  <c r="T63" i="1"/>
  <c r="U63" i="1"/>
  <c r="T62" i="1"/>
  <c r="U62" i="1"/>
  <c r="T61" i="1"/>
  <c r="U61" i="1"/>
  <c r="U60" i="1"/>
  <c r="V60" i="1"/>
  <c r="T59" i="1"/>
  <c r="U59" i="1"/>
  <c r="U58" i="1"/>
  <c r="V58" i="1"/>
  <c r="T57" i="1"/>
  <c r="U57" i="1"/>
  <c r="T56" i="1"/>
  <c r="U56" i="1"/>
  <c r="V55" i="1"/>
  <c r="U54" i="1"/>
  <c r="V54" i="1"/>
  <c r="U53" i="1"/>
  <c r="V53" i="1"/>
  <c r="T52" i="1"/>
  <c r="U52" i="1"/>
  <c r="T51" i="1"/>
  <c r="U51" i="1"/>
  <c r="T47" i="1"/>
  <c r="U47" i="1"/>
  <c r="T46" i="1"/>
  <c r="U46" i="1"/>
  <c r="T45" i="1"/>
  <c r="U45" i="1"/>
  <c r="T44" i="1"/>
  <c r="U44" i="1"/>
  <c r="T43" i="1"/>
  <c r="T42" i="1"/>
  <c r="U42" i="1"/>
  <c r="T38" i="1"/>
  <c r="U38" i="1"/>
  <c r="T37" i="1"/>
  <c r="U37" i="1"/>
  <c r="U36" i="1"/>
  <c r="T35" i="1"/>
  <c r="U35" i="1"/>
  <c r="T34" i="1"/>
  <c r="U34" i="1"/>
  <c r="T33" i="1"/>
  <c r="U33" i="1"/>
  <c r="T32" i="1"/>
  <c r="U32" i="1"/>
  <c r="T28" i="1"/>
  <c r="U28" i="1"/>
  <c r="U27" i="1"/>
  <c r="T27" i="1"/>
  <c r="U26" i="1"/>
  <c r="T26" i="1"/>
  <c r="V26" i="1" s="1"/>
  <c r="U25" i="1"/>
  <c r="T25" i="1"/>
  <c r="U22" i="1"/>
  <c r="T22" i="1"/>
  <c r="U21" i="1"/>
  <c r="T21" i="1"/>
  <c r="U20" i="1"/>
  <c r="T20" i="1"/>
  <c r="T19" i="1"/>
  <c r="T18" i="1"/>
  <c r="T17" i="1"/>
  <c r="U16" i="1"/>
  <c r="V16" i="1"/>
  <c r="T15" i="1"/>
  <c r="U14" i="1"/>
  <c r="T14" i="1"/>
  <c r="T10" i="1"/>
  <c r="U10" i="1"/>
  <c r="T9" i="1"/>
  <c r="U9" i="1"/>
  <c r="T8" i="1"/>
  <c r="U8" i="1"/>
  <c r="U7" i="1"/>
  <c r="V7" i="1"/>
  <c r="U6" i="1"/>
  <c r="T6" i="1"/>
  <c r="V6" i="1" s="1"/>
  <c r="V76" i="1" l="1"/>
  <c r="V17" i="1"/>
  <c r="V20" i="1"/>
  <c r="V47" i="1"/>
  <c r="V27" i="1"/>
  <c r="V32" i="1"/>
  <c r="V14" i="1"/>
  <c r="V59" i="1"/>
  <c r="V28" i="1"/>
  <c r="V8" i="1"/>
  <c r="V35" i="1"/>
  <c r="V19" i="1"/>
  <c r="V18" i="1"/>
  <c r="V22" i="1"/>
  <c r="V45" i="1"/>
  <c r="V9" i="1"/>
  <c r="V38" i="1"/>
  <c r="V61" i="1"/>
  <c r="V71" i="1"/>
  <c r="V56" i="1"/>
  <c r="V57" i="1"/>
  <c r="V70" i="1"/>
  <c r="V63" i="1"/>
  <c r="V15" i="1"/>
  <c r="V46" i="1"/>
  <c r="V33" i="1"/>
  <c r="V73" i="1"/>
  <c r="V10" i="1"/>
  <c r="V43" i="1"/>
  <c r="V23" i="1"/>
  <c r="V37" i="1"/>
  <c r="V44" i="1"/>
  <c r="V34" i="1"/>
  <c r="V51" i="1"/>
  <c r="V74" i="1"/>
  <c r="V21" i="1"/>
  <c r="V25" i="1"/>
  <c r="V42" i="1"/>
  <c r="V52" i="1"/>
  <c r="V62" i="1"/>
  <c r="U55" i="1"/>
</calcChain>
</file>

<file path=xl/sharedStrings.xml><?xml version="1.0" encoding="utf-8"?>
<sst xmlns="http://schemas.openxmlformats.org/spreadsheetml/2006/main" count="1189" uniqueCount="543">
  <si>
    <t>PROGRAMA DE TRANSPARENCIA Y ÉTICA PÚBLICA 2024 - MINTIC</t>
  </si>
  <si>
    <t>Componente 1. Debida Diligencia</t>
  </si>
  <si>
    <t>ÍTEM</t>
  </si>
  <si>
    <t>ACTIVIDAD</t>
  </si>
  <si>
    <t>TIPO DE RECURSO</t>
  </si>
  <si>
    <t>META O PRODUCTO</t>
  </si>
  <si>
    <t>ENTREGABLE</t>
  </si>
  <si>
    <t>FECHA INICIO</t>
  </si>
  <si>
    <t>FECHA FIN</t>
  </si>
  <si>
    <t>I Monitoreo</t>
  </si>
  <si>
    <t>II Monitoreo</t>
  </si>
  <si>
    <t>Seguimiento/Observaciones Oficina de Control Interno</t>
  </si>
  <si>
    <t>III Monitoreo</t>
  </si>
  <si>
    <t>DEPENDENCIA RESPONSABLE</t>
  </si>
  <si>
    <t>Avance Numérico</t>
  </si>
  <si>
    <t>Avance Porcentual</t>
  </si>
  <si>
    <t>Descripción del Avance</t>
  </si>
  <si>
    <t>Detalle las Evidencias</t>
  </si>
  <si>
    <t xml:space="preserve">Avance Porcentual </t>
  </si>
  <si>
    <t>Avance Numérico Acumulado</t>
  </si>
  <si>
    <t>Avance Porcentual  Acumulado</t>
  </si>
  <si>
    <t>1.1</t>
  </si>
  <si>
    <t>Campañas de cultura y divulgación del manual para la administración del riesgo LA/FT/FPADM.</t>
  </si>
  <si>
    <t>Humano</t>
  </si>
  <si>
    <t>Uno (1)</t>
  </si>
  <si>
    <t>Listas de asistencia, presentación del tema y grabación de la sensibilización.</t>
  </si>
  <si>
    <t>No aplica para este cuatrimestre</t>
  </si>
  <si>
    <t>Teniendo en cuenta que se realizó una capacitación sobre la implementación de la Ley 2195 de 2022, se toma como punto de partida para el aprestamiento de las campañas de cultura y divulgación de los tema de SARLAFT</t>
  </si>
  <si>
    <t>Evidencia: Numeral 2.5</t>
  </si>
  <si>
    <t>No se presento avance para este segundo monitoreo. La actividad se encuentra dentro de los tiempos de ejecución para su cumplimiento.</t>
  </si>
  <si>
    <t xml:space="preserve">Teniendo en cuenta que se realizó una capacitación sobre la implementación de la Ley 2195 de 2022, se toma como punto de partida para el aprestamiento de las campañas de cultura y divulgación de los tema de SARLAFT y se presenta la evidencia en este corte.
Asi mismo se realiza.
Se realiza el 28 de noviembre la sensibilizaciòn del Decreto 1122 y la primera versión del anexo que desarrolla metoldología para los programas de transparencia y ética pública, vinculado a la Ley 2195 de 2022.
</t>
  </si>
  <si>
    <t xml:space="preserve">Evidencia: capacitación Ley 2195:Lista de asistencia y capacitación de la Ley 2195 de 2022.
Evidencia: lista de asistencia y presentación de la divulgación del Decreto 1122 de 2024.
</t>
  </si>
  <si>
    <t>Oficina Asesora de Planeación y Estudios Sectoriales - GIT Transformación Organizacional</t>
  </si>
  <si>
    <t>1.2</t>
  </si>
  <si>
    <t>Garantizar la aplicación de la Resolución 01164 de 2021 de la DIAN sobre el Registro de Beneficiarios Finales en todas las personas jurídicas que contraten con el Ministerio</t>
  </si>
  <si>
    <t>Documentación de la revisión en el registro</t>
  </si>
  <si>
    <t>En los pliegos de condiciones de los procesos de selección se estipulan obligaciones específicas para los proponentes en relación con el compromiso anticorrupción. En este sentido, se requiere a los proponentes el cumplimiento de suscribir un Compromiso Anticorrupción, frente al cual los proponentes deberán cumplir con los compromisos anticorrupción establecidos, garantizando la integridad y transparencia en todas las etapas del proceso. De la misma manera el Deber de Denuncia, respecto del cual los proponentes tienen la obligación de denunciar ante las autoridades competentes cualquier acto de corrupción o fraude del que tengan conocimiento, de conformidad con las normativas aplicables. Origen Lícito de Recursos, los integrantes de uniones temporales o consorcios deberán proporcionar información detallada y veraz sobre el origen lícito de los recursos que emplean, asegurando que estos provengan de fuentes legales y legítimas.</t>
  </si>
  <si>
    <t>Se adjunta pliego de condiciones en el cual se encuentran la información relacionada
https://mintic-my.sharepoint.com/:f:/r/personal/ncamacho_mintic_gov_co/Documents/PLIEGO%20DE%20CONDICIONES?csf=1&amp;web=1&amp;e=R1Bra5</t>
  </si>
  <si>
    <t>Actividad ejecutada y cumplida en un 100%.</t>
  </si>
  <si>
    <t>Actividad cumplida en el segundo cuatrimestre</t>
  </si>
  <si>
    <t>Subdirección de Gestión Contractual</t>
  </si>
  <si>
    <t>1.3</t>
  </si>
  <si>
    <t>Realizar seguimiento a la ejecución presupuestal  y contractual  para lograr la correcta y oportuna ejecución de los recursos del Fondo Único TIC.</t>
  </si>
  <si>
    <t>Tres (3)</t>
  </si>
  <si>
    <t>Informes (abril, agosto, diciembre)</t>
  </si>
  <si>
    <t>Se realiza seguimiento a la ejecución presupuestal y contractual a través del envío a las dependencias de los Informes de Seguimiento en donde se incluye seguimiento por tipo y estado de los contratos, convenios y transferencias para: Oficina Asesora de Planeación y Estudios Sectoriales,  Oficina de Tecnologías de Información, Oficina Internacional, Oficina de Fomento Regional de Tecnologías de la Información y las Comunicaciones, Oficina Asesora de Prensa, Oficina de Control Interno, Dirección Jurídica,  Viceministerio de Conectividad, Viceministerio de Transformación Digital, Secretaría General. Se realiza la actualización de los tableros de control para seguimiento por parte de las áreas.</t>
  </si>
  <si>
    <t>Informes de Seguimiento Presupuestal y Contractual:
- Informes de ejecución contractual (Diciembre 2023)
- Informes de ejecución contractual (Enero 2024)
- Informes de ejecución contractual (febrero 2024)
- Informes de ejecución presupuestal (Marzo 2024)
- Informes de ejecución contractual (Marzo 2024)
- Correos de envío de Informes a las dependencias (enero, febrero, marzo, abril/2024)
-Tablero seguimiento semanal a la ejecución de recursos (fecha: 27/03/2024)</t>
  </si>
  <si>
    <t>Informes de Seguimiento Presupuestal y Contractual:
Informes de ejecución contractual (Abril 2024)
Informes de ejecución contractual (Mayo 2024)
Informes de ejecución contractual (Junio 2024)                                                                                                                                                                                                                                                                 Informes de ejecución contractual (Julio 2024)
Informes de ejecución presupuestal (Abril 2024)
Informes de ejecución presupuestal (Mayo 2024)                                                                                                                                                                                                                                                           Informes de ejecución presupuestal (Julio 2024)
Correos de envío de Informes a las dependencias (Mayo, Junio, Julio, Agosto/2024)                                                                                                                                                                                           Tablero seguimiento semanal a la ejecución de recursos (Mayo, Junio, Julio/2024)</t>
  </si>
  <si>
    <t>Actividad ejecutada según lo programado. Se encunetra dentro del tiempo para su ejecución y finalización.</t>
  </si>
  <si>
    <t>Se realiza el seguimiento a la ejecución presupuestal y contractual</t>
  </si>
  <si>
    <t>Se cargan las evidencias respectivas de la actividad</t>
  </si>
  <si>
    <t>OGIF</t>
  </si>
  <si>
    <t>1.4</t>
  </si>
  <si>
    <t>Ejecutar seguimiento a la legalización de recursos, derivado de la ejecución de contratos, convenios y transferencias suscritos con recursos del Fondo Único TIC.</t>
  </si>
  <si>
    <t>Se realizaron reuniones mensuales para seguimiento a la legalización de recursos así como la formulación de recomendaciones, lineamientos y acciones. Seguimiento a compromisos anteriores, seguimiento al cumplimiento en la proyección de legalizaciones, saldos por legalizar por cada una de las dependencias.</t>
  </si>
  <si>
    <t>Acta No.1 OGIF - Comité de Legalizaciones 29 de enero de 2024
Acta No.3 de Seguimiento a la Ejecución - Mesas de Trabajo Proyección de Legalizaciones
Acta No.4 Seguimiento a la Ejecución - Comité de Legalizaciones 29 de febrero de 2024
Acta No.5 Seguimiento a la Ejecución - Comité de Legalizaciones 19 de marzo de 2024
Presentación Comité de Seguimiento a la legalización de recursos sesión febrero 2024
Presentación Comité de Seguimiento a la legalización de recursos sesión marzo 2024
Presentación Comité de Seguimiento a la legalización de recursos sesión abril 2024</t>
  </si>
  <si>
    <t>Se realizaron reuniones mensuales para el seguimiento a la legalización de recursos, en ese mismo sentido el seguimiento a compromisos anteriores y recomendaciones. Seguimiento al cumplimiento en la proyección de legalizaciones, saldos por legalizar de las dependencias.</t>
  </si>
  <si>
    <t>Acta No. 7 Seguimiento a la Ejecución - Comité de Legalizaciones 30 de Abril de 2024
Acta No. 8 Seguimiento a la Ejecución - Comité de Legalizaciones 28 de Mayo de 2024
Acta No. 10 Seguimiento a la Ejecución - Comité de Legalizaciones 27 de Junio de 2024                                                                                                                                                                                          Acta No. 10 Seguimiento a la Ejecución - Comité de Legalizaciones 31 de Julio de 2024
Presentación Comité de Seguimiento a la legalización de recursos sesión Abril 2024
Presentación Comité de Seguimiento a la legalización de recursos sesión Mayo 2024
Presentación Comité de Seguimiento a la legalización de recursos sesión Junio 2024                                                                                                                                                                           Presentación Comité de Seguimiento a la legalización de recursos sesión Julio 2024</t>
  </si>
  <si>
    <t>Se realizó el seguimiento a la legalización de rescursos derivado de la ejecución de contratos, convenios y transferencias suscritos con recursos del Fondo Único TIC.</t>
  </si>
  <si>
    <t>1.5</t>
  </si>
  <si>
    <t>Realizar seguimiento a las alertas presentadas en el marco del Comité para el Control y Seguimiento del Fondo Único de TIC, para conminar a las dependencias a estructurar compromisos que ayuden a superar las debilidades en el proceso de gestión integral de los recursos del Fondo.</t>
  </si>
  <si>
    <t>Dos (2)</t>
  </si>
  <si>
    <t>Actas de Comité</t>
  </si>
  <si>
    <t>Se realizó el Comité para el Control y Seguimiento del Fondo Único TIC con corte a diciembre 2023 el 22 de marzo/2024. En este comité participan: Secretaria General, Director Jurídico., Directora de industria de comunicaciones, Director de vigilancia, inspección y control, Jefe de Oficina Asesora de Planeación y estudios sectoriales, Jefe de Oficina de Tecnologías de Información, Subdirectora Financiera, Subdirectora Administrativa, Jefe de Oficina para la Gestión de Ingresos del Fondo.</t>
  </si>
  <si>
    <t xml:space="preserve">Acta No.05 del Comité de Control y Seguimiento del Fondo Único TIC.
Presentación para el Comité de Control y Seguimiento del Fondo Único TIC. </t>
  </si>
  <si>
    <t>Dado que se depende de la agenda de la Secretaria General, el próximo Comité al Seguimiento del Fondo, se espera que sea en los primeros días del mes de Septiembre 2024, conforme a lo anterior se anexan las evidencias del seguimiento a los compromisos establecidos o acordados en el anterior Comité, que se han realizado desde la OGIF hasta el momento</t>
  </si>
  <si>
    <t xml:space="preserve">Correo Seguimiento cumplimiento cronograma TI Enero 2024.                                                                                                                                                                                                                                                   Solicitud información avance cronograma a alto nivel - nuevos sistemas de información 2024 (Enero , Febrero, Marzo, Abril, Mayo, Junio y Julio).                                                                                                                                                                                                                                                                                                   </t>
  </si>
  <si>
    <t>Se realizó el seguimiento a las alertas presentadas en el marco del Comité para el Control y Seguimiento del Fondo Único de TIC</t>
  </si>
  <si>
    <t>Componente 2. Prevención, Gestión y Administración de Riesgos LA/FT/PADAM y Riesgos de Corrupción</t>
  </si>
  <si>
    <t>2.1</t>
  </si>
  <si>
    <t>Divulgar la política de administración de riesgos de corrupción en el micrositio de transparencia</t>
  </si>
  <si>
    <t>Humano
Tecnológico</t>
  </si>
  <si>
    <t xml:space="preserve">Uno (1) </t>
  </si>
  <si>
    <t>Evidencias de la divulgación</t>
  </si>
  <si>
    <t>Se tiene proyectado para realizar en el mes de octubre de 2024.</t>
  </si>
  <si>
    <t>N/A</t>
  </si>
  <si>
    <t>El 9 de julio, se revisan los posibles ajustes a la política de administración de riesgos, específicamente lo referente a los riesgos de SARLAFT, los cuales atendiendo la ley 2195 de 2022, deberán ser implementados en el Ministerio.</t>
  </si>
  <si>
    <t>Se cargan los documentos que evidencian las revisiones realizadas.</t>
  </si>
  <si>
    <t>Se presenta en la sesión N.2 del Comité CICCI realizada el 18 de octubre de 2024 la actualización de la polìtica de riesgos.</t>
  </si>
  <si>
    <t xml:space="preserve">Evidencia: acta y presentación sesión N.2 Comité CICCI.
</t>
  </si>
  <si>
    <t>2.2</t>
  </si>
  <si>
    <t>Realizar un plan de implementación para  la prevención, gestión y administración de riesgos de lavado de activos, financiación del terrorismo y proliferación de armas incluidos los reportes de operaciones sospechosas a la UIAF, consultas en las listas restrictivas, debida diligencia y otras medidas específicas que defina el Gobierno Nacional dentro del año siguiente a la expedición de la Ley 2195 de 2022</t>
  </si>
  <si>
    <t xml:space="preserve">Uno (1)
</t>
  </si>
  <si>
    <t>Documento del plan</t>
  </si>
  <si>
    <t>Se realiza la presentación del plan de implementación para  la prevención, gestión y administración de riesgos de lavado de activos, financiación del terrorismo y proliferación de armas incluidos los reportes de operaciones sospechosas a la UIAF en la primera sesión del Comité CICCI del 28 de febrero de 2024.8 Diapositivas de la 39 a 43)</t>
  </si>
  <si>
    <t>Presentación del Comité CICCI y acta del Comité Sesión 1 del 28 de febrero de 2024. Presentación de capacitación del tema de Sarlaft a los asesores de GTO. Revisión de los borradores que se deben ajustar con los procesos de Compras y Contratación y Gestión del Talento Humano.</t>
  </si>
  <si>
    <t>Actividad cumplida en el primer cuatrimestre</t>
  </si>
  <si>
    <t>2.3</t>
  </si>
  <si>
    <t>Identificar, valorar y ajustar los riesgos de corrupción con los que cuenta la entidad acorde a los nuevos lineamientos que emita el Gobierno Nacional.</t>
  </si>
  <si>
    <t xml:space="preserve">Tres (3)
</t>
  </si>
  <si>
    <t>Reportes de avance</t>
  </si>
  <si>
    <t>Se tiene proyectado para realizar en los meses de mayo a julio octubre de 2024.</t>
  </si>
  <si>
    <t>Se realiza la actualización en la identificación, valoración y ajuste de los riesgos de corrupción de 22 procesos. Se solicita ampliación del plazo al Comité MIG para realizar los 3 procesos faltantes que son GTI, Arquitectura Empresarial y Vigilancia Inspección y Control.</t>
  </si>
  <si>
    <t>Los mapas se encuentran publicados en la herramienta SIMIG de la Entidad. Y se suben los mapas de riesgos actualizados al repositorio.
https://mintic-my.sharepoint.com/personal/corjuela_mintic_gov_co/_layouts/15/onedrive.aspx?id=%2Fpersonal%2Fcorjuela%5Fmintic%5Fgov%5Fco%2FDocuments%2F2024%2FTransparencia%2FPTEP%2FII%20Monitoreo%20Evidencias&amp;ct=1725462273199&amp;or=OWA%2DNT%2DMail&amp;cid=deb31898%2D15ba%2D4692%2D22c3%2D60e70c914d5a&amp;ga=1&amp;LOF=1</t>
  </si>
  <si>
    <t>Reporte 2: Se realiza la actualización en la identificación, valoración y ajuste de los riesgos de corrupción de 3 procesos faltantes Arquitectura Empresarial, Vigilancia, inspección y control y Gestión de TI. 
Reporte 3. Presentación de resultados y cierre al Comité MIG N. 85 los avances en la actualización de perfil de riesgos de 2024, avance histórico en la gestión de Riesgos, resultado Final Riesgos Gestión y Fiscales  Vigencia 2024 y resultado del monitoreo y seguimiento a controles tercer trimestre 2024, lo anterior en cumplimiento al cronograma establecido para la vigencia.</t>
  </si>
  <si>
    <t>Reporte 2: Los mapas se encuentran publicados en la herramienta SIMIG de la Entidad. Y se suben los mapas de riesgos actualizados al repositorio.
Reporte 3: Acta y presentación del Comité MIG N.85
https://mintic-my.sharepoint.com/personal/corjuela_mintic_gov_co/_layouts/15/onedrive.aspx?id=%2Fpersonal%2Fcorjuela%5Fmintic%5Fgov%5Fco%2FDocuments%2F2024%2FTransparencia%2FPTEP%2FIII%20Monitoreo%2FEvidencias&amp;ct=1735258590822&amp;or=Teams%2DHL&amp;ga=1&amp;LOF=1</t>
  </si>
  <si>
    <t>2.4</t>
  </si>
  <si>
    <t>Realizar revisiones y ajustes atendiendo las recomendaciones de los seguimientos realizados por la Oficina de Control Interno a los riesgos y controles de corrupción de la Entidad</t>
  </si>
  <si>
    <t>Listados de asistencia</t>
  </si>
  <si>
    <t>Se realizan los ajustes a las recomendaciones recibidas por la OCI en el mes de enero de 2024.</t>
  </si>
  <si>
    <t>Correos información sobre las observaciones de la OCI y archivos evidencias de la mesa de trabajo para ajustes.</t>
  </si>
  <si>
    <t>Se realizan los ajustes a las recomendaciones recibidas por la OCI en el mes de mayo de 2024.</t>
  </si>
  <si>
    <t>Correos información sobre las observaciones de la OCI y archivos evidencias de la mesa de trabajo para ajustes.
https://mintic-my.sharepoint.com/personal/corjuela_mintic_gov_co/_layouts/15/onedrive.aspx?id=%2Fpersonal%2Fcorjuela%5Fmintic%5Fgov%5Fco%2FDocuments%2F2024%2FTransparencia%2FPTEP%2FII%20Monitoreo%20Evidencias&amp;ct=1725462273199&amp;or=OWA%2DNT%2DMail&amp;cid=deb31898%2D15ba%2D4692%2D22c3%2D60e70c914d5a&amp;ga=1&amp;LOF=1</t>
  </si>
  <si>
    <t>Se realizan los ajustes a las recomendaciones recibidas por la OCI en el mes de noviembre de 2024.</t>
  </si>
  <si>
    <t>Correos información sobre las observaciones de la OCI y archivos evidencias de la mesa de trabajo para ajustes.
https://mintic-my.sharepoint.com/personal/corjuela_mintic_gov_co/_layouts/15/onedrive.aspx?id=%2Fpersonal%2Fcorjuela%5Fmintic%5Fgov%5Fco%2FDocuments%2F2024%2FTransparencia%2FPTEP%2FIII%20Monitoreo%2FEvidencias&amp;ct=1735258590822&amp;or=Teams%2DHL&amp;ga=1&amp;LOF=1</t>
  </si>
  <si>
    <t>2.5</t>
  </si>
  <si>
    <t>Realizar campañas de sensibilización y apropiación de la Ley 2195 de 2022 específicamente su Art. 31 Programa de Transparencia y Ética Pública.</t>
  </si>
  <si>
    <t>Piezas gráficas</t>
  </si>
  <si>
    <t>Se realiza capacitación a los asesores de GTO sobre Ley 2195 de 2022 específicamente su Art. 31 Programa de Transparencia y Ética Pública.</t>
  </si>
  <si>
    <t>Evidencia de la capacitación realizada lista de asistencia y presentación realizada.</t>
  </si>
  <si>
    <t>Se realiza sensibilización y socialización de la Ley 2195 de 2022 y su implementación en MINTIC.</t>
  </si>
  <si>
    <t>Se adjuntan listados de asistencia y pieza de la capacitación</t>
  </si>
  <si>
    <t>Se realiza sensibilización y socialización de la Ley 2195 de 2022 y su implementación en MINTIC a los nuevos funcionarios y contratistas en la sesión de inducción.</t>
  </si>
  <si>
    <t>Se realiza el 28 de noviembre la sensibilizaciòn del Decreto 1122 y la primera versión del anexo que desarrolla metoldología para los programas de transparencia y ética pública, vinculado a la Ley 2195 de 2022.
Evidencia: lista de asistencia y presentación.</t>
  </si>
  <si>
    <t>Oficina Asesora de Planeación y Estudios Sectoriales
Apoyo: Subdirección de Gestión del Talento Humano</t>
  </si>
  <si>
    <t>2.6</t>
  </si>
  <si>
    <t>Fomentar la realización del curso e-learning de la UIAF en los funcionarios del Mintic, el cual es de libre acceso cuyos temas son: Lo que debe saber sobre el lavado de activos y la financiación del terrorismo y Riesgo de corrupción y lavado de activos.</t>
  </si>
  <si>
    <t>Campañas realizadas</t>
  </si>
  <si>
    <t>Se realiza el fomento de la realización del curso de e-learning de la UIAF en la socialización del plan de cambio y cultura a los gestores y líderes del MINTIC.</t>
  </si>
  <si>
    <t>Realizada el 9 de abril, se entrega la transcripción, la presentación diapositiva N. 15.</t>
  </si>
  <si>
    <t>Se realiza el fomento de la realización del curso de e-learning de la UIAF a través de comunicaciones internas, específicamente el Boletín Semana TIC, de los meses de junio, julio y agosto.</t>
  </si>
  <si>
    <t>Realizadas, en el inciso AGÉNDATE, numeral 2. del Boletín Semana TIC, los días 4, 11, 18, 25 de junio, 3, 9, 16, 23, 29 de julio y 6, 13, 20 y 27 de agosto. 
Curso: Sistema Anti-Lavado de Activos, Contra el Financiamiento del Terrorismo y Contra el Financiamiento de Proliferación de Armas de Destrucción Masiva ALA/CFT/CFP</t>
  </si>
  <si>
    <t>Se realiza el fomento de la realización del curso de e-learning de la UIAF a través de comunicaciones internas, específicamente el Boletín Semana TIC, de los meses de septiembre, octubre, noviembre y diciembre.</t>
  </si>
  <si>
    <t>Realizadas, en el inciso AGÉNDATE, numeral 2. del Boletín Semana TIC, los días 22 y 29 octubre, 5, 14, 19 y 26 de noviembre y 3, 10 y 17 de diciembre.
Curso: Sistema Anti-Lavado de Activos, Contra el Financiamiento del Terrorismo y Contra el Financiamiento de Proliferación de Armas de Destrucción Masiva ALA/CFT/CFP
Evidencias: correos de cada uno de los boletines.</t>
  </si>
  <si>
    <t>Oficina Asesora de Planeación y Estudios Sectoriales
Subdirección de Gestión de Talento Humano
Subdirección de Contratación
Apoyo: Oficial de Seguridad</t>
  </si>
  <si>
    <t>2.7.1</t>
  </si>
  <si>
    <t xml:space="preserve">
Digitalizar los trámites "Facilidades de pago para los deudores de obligaciones no tributarias",  "Transmóviles de Radiodifusión Sonora" y "Habilitación del servicio postal de pago a nivel nacional" en cumplimiento del Decreto 088 de 2022</t>
  </si>
  <si>
    <t>Monitoreo en el aplicativo SUIT de las acciones registradas</t>
  </si>
  <si>
    <t xml:space="preserve">FASE 2: Se realizaron las actividades correspondientes a esta fase, las cuales se pueden evidenciar en las sesiones de trabajo que se encuentran en los siguientes accesos:     1ra Sesion, 2da Sesion , 3ra Sesion , luego de realizar el levantamiento de información correspondiente se definió el requerimiento formal el cual fue socializado (ver evidencia en este link) , igualmente se encuentra formalizado y aprobado (requerimiento formal y anexos), con sus casos de uso y criterios de aceptación, se realizaron sesiones para revisar la integración con Integratic y se aclararon dudas con PACO con el apoyo del GIT de Cobro Coactivo, posterior se definió el modelo de datos, la Arquitectura e infraestructura y el manual de diseño </t>
  </si>
  <si>
    <t xml:space="preserve">* Levantamiento de información
* Requerimiento formales y anexos),
* Actas sesiones revisióna integración con Integratic
* Correos y soportes aclaran dudas PACO 
* Correos de Cobro Coactivo
* Imagenes modelo de datos, la Arquitectura e infraestructura
* Manual de diseño 
</t>
  </si>
  <si>
    <t>FASE 3: El desarrollo y/o la implementación del trámite se encuentra en proceso por parte de la fábrica de software, adicionalmente y paralelo a este proceso se está provisionando  la infraestructura dentro de la entidad donde se alojará y publicará el trámite, para ello se realizó la sesión correspondiente a la revisión y la integración del diseño de acuerdo a lo requerido por gov.co (sesión de revisión gov.co),  la implementación de los componentes de software, la ejecución de pruebas en la plaptaforma de Azure Devops con el acompañamiento del GIT de  Cobro Coactivo y Cartera;  puesta en producción, la cual se realizará una vez se termine el desarrollo de las actividades seleccionadas para digitalizar en este trámite.
fase 4; Se realizó el desarrollo del trámite por parte de la fábrica de software, de acuerdo con lo planteado inicialmente (ver sesiones de trabajo), se realizó un primer ciclo de pruebas del software en donde se identificaron mejoras, algunas entrarán dentro del control de cambios, otras se realizarán en el segundo alcance del desarrollo. Se realizo la implementación de la infraestructura dentro de la entidad, sin embargo, aún se están revisando detalles de accesibilidad. Finalizado el despliegue de la solución en producción, se procederá a realizar el monitoreo del trámite digitalizado.</t>
  </si>
  <si>
    <t>2.7.2</t>
  </si>
  <si>
    <t>la Dirección de Industria de Comunicaciones -DiCom:
Reporta que el trámite Transmóviles de Radiodifusión Sonora, se encuentra digitalizado en el Sistema de Gestión de Espectro - SGE bajo Modificación de Parámetros Técnicos.</t>
  </si>
  <si>
    <t xml:space="preserve">Captura de Pantalla del submódulo de Modificación de Parámetros Técnicos del trámite Transmóviles de Radiodifusión Sonora  </t>
  </si>
  <si>
    <t>1. El trámite se encuentra implementado en ambiente productivo (digitalizado y automatizado en ciertos pasos, esto a razón que tiene validaciones técnicas y administrativas que debe realizar un humano) los detalles se pueden encontrar en el siguiente enlace: 
https://gestion-espectro.mintic.gov.co/TramitesRDS/SGEWeb/index.html#RDSPrincipal
(Se adjuntan capturas de pantalla como evidencia de lo mencionado anteriormente).
2. El trámite se encuentra inscrito en GOV.CO No obstante hay que hacer una actualización en Trámites y Servicios del portal web del Ministerio.</t>
  </si>
  <si>
    <t>* Captura de Pantalla tomadas de la sede electrónica Gov.Co</t>
  </si>
  <si>
    <t>2.7.3</t>
  </si>
  <si>
    <t>La Dirección de Industria de Comunicaciones -DiCOM:
Reporta que el trámite Habilitación del servicio postal de pago a nivel nacional se encuentra digitalizado en el aplicativo Auraquantic.</t>
  </si>
  <si>
    <t xml:space="preserve">Captura de Pantalla del trámite habilitación del servicio postal de pago a nivel nacional tomada del aplicaticvo Auraquantic. </t>
  </si>
  <si>
    <t>El área cumplió con la actividad en el cuatrimestre pasado</t>
  </si>
  <si>
    <t>2.8.1</t>
  </si>
  <si>
    <t>Automatizar el trámite Facilidades de pagoen cumplimiento del Decreto 088 de 2022</t>
  </si>
  <si>
    <t>FASE 2 Diseño del Trámite Automatizado:
Se realizan las actividades correspondientes a esta fase, las cuales a partir del trabajo realizado en la etapa anterior, desde las pruebas realizadas se identificaron actualizaciones que se deben realizar conforme el Manual de Cobro Persuasivo y Coactivo, así como los cambios que se deben hacer sobre el desarrollo realizado, especialmente lo relacionado con las garantías que se deben adjuntar en cada caso (ver sesión) y sobre el flujo actual de integratic (ver sesión). Se establecen ajustes a realizar en el trámite automatizado los cuales se realizarán como un control de cambios (ver sesión)</t>
  </si>
  <si>
    <t>* Pruebas realizadas que identificaron actualizaciones 
* Cambios requeridos sobre el desarrollo realizado, 
* Sesiones para revidarel tema de garantías que se deben adjuntar en cada caso 
* Sesiones flujo actual de integratic. 
* Documentos de ajustes como control de cambios.</t>
  </si>
  <si>
    <t xml:space="preserve">FASE 3 Implementación y Pruebas del Trámite Automatizado:
Se llevaron a cabo sesiones encaminadas a la implementación del tramite de automatización de facilidad de pago, a través de la ejecución y verificación de los requerimientos, solicitados a la fabrica sotfware, por medio de la herramienta Azure Devops, contrastado con el ambiente de pruebas proporcionado para tal fin, lo que su vez ha permitido realizar mejoras y controles de cambios para su operación.
Se desarollaron sesiones de pruebas funcionales con el fin de visualizar la interacción con Integratic. </t>
  </si>
  <si>
    <t>2.8.2</t>
  </si>
  <si>
    <t>Automatizar el trámite Devolución y/o compensación de pagos en exceso y pagos de lo no debido por conceptos no tributarios, en cumplimiento del Decreto 088 de 2022</t>
  </si>
  <si>
    <t>Con corte a 02-mayo-2024:
* Se realizó mesa de trabajo entre la Oficina de TI, GIT de Cartera e Ingeniero Representante de la Fabrica de Software.
* Se elaboró flujo de información del procedimiento, con el fin de identificar los pasos que pueden llegar a ser automatizados.
*  Se identificar grupos de interés,  canales digitales,  documentar resultados del trámite,  sistema o aplicativo de información y alcance y los requerimientos trámite.</t>
  </si>
  <si>
    <t xml:space="preserve">Devolución y/o compensación de pagos en exceso y pagos de lo no debido por conceptos no tributarios:
1. Plan de trabajo racionalización trámite Devolución de saldos
2. Borrador proceso Devolución de saldos a favor
3. Agenda mesa de trabajo Automatización - Devolución de saldos (02/05/2024) </t>
  </si>
  <si>
    <t xml:space="preserve">Con corte a 30-agosto-2024:
* Se elaboró documento desde el GIT de cartera con la información de como se imaginaba el trámite automatizado, el cual se envió al la OTI el 17/07/2024. 
* Se emitió  memorando con Radicado No.  242111521,  en el cual se solicita a la OTI priorizar la automatización de este trámite, en atención al cumplimiento del Dec 088-2022, la estrategia 2024 de racionalización 2024, el plan de trabajo concertado y  suscrito el 26-ene-2024 y el PTEP, ya que a la fecha de este corte, no se tiene avances o evidencias que demuestren la aplicación o desarrollo de las actividades descritas en las fases 2 y 3. </t>
  </si>
  <si>
    <t>* Radicado No. 242111521 del 06-sept-2024
2. Borrador proceso Devolución de saldos a favor
3. captura pantalla Teams mensaje de la OTI</t>
  </si>
  <si>
    <t>2.8.3</t>
  </si>
  <si>
    <t xml:space="preserve">Automatizar los siguientes trámites, en cumplimiento del Decreto 088 de 2022: 
1. Licencia para la operación de Sistemas de Radiocomunicación de Banda Ciudadana (RABCA LIC BANDA CIUD)
2. Licencia de Categoría Avanzada para radioaficionado (RABCA LIC AVA CAT)
3. Registro Postal
4. Permiso para el uso del Espectro Radioeléctrico para la atención y prevención de situaciones de emergencia (ERE PARA EMERGENCIAS)
5. Servicio de mensajería expresa (MENSAJERÍA EXPRESA)
6. Transmóviles de Radiodifusión Sonora (TRANSMÓVILES RDS)
</t>
  </si>
  <si>
    <t>Seis (6)</t>
  </si>
  <si>
    <t xml:space="preserve">
* Licencia para la operación de Sistemas de Radiocomunicación de Banda Ciudadana: Se encuentra parcialmente automatizado en Auraquantic, así mismo, se implementarán funcionalidades adicionales que permitirá el aumento de automatización del trámite.
* Licencia de Categoría Avanzada para radioaficionado: Se encuentra parcialmente automatizado en Auraquantic, así mismo, se implementarán funcionalidades adicionales que permitirá el aumento de automatización del trámite.
* Registro Postal: Se encuentra parcialmente automatizado en Auraquantic, así mismo, se implementarán funcionalidades adicionales que permitirá el aumento de automatización del trámite.
* Permiso para el uso del Espectro Radioeléctrico para la atención y prevención de situaciones de emergencia: Se encuentra parcialmente automatizado en el Sistema de Gestión de Espectro - SGE, así mismo, se implementarán funcionalidades adicionales que permitirá el aumento de automatización del trámite.
*  Transmóviles de Radiodifusión Sonora, se encuentra parcialmente automatizado en el Sistema de Gestión de Espectro - SGE.
</t>
  </si>
  <si>
    <t>Documento que específica las actividades que se encuentran parcialmente automatizadas para los trámites.</t>
  </si>
  <si>
    <t xml:space="preserve"> 1. Los trámites se encuentran implementados y en ambiente productivo (digitalizado y automatizado en ciertos pasos, esto a razón que tiene validaciones técnicas y administrativas que debe realizar un humano) los detalles se pueden encontrar en los siguientes enlaces: 
https://www.mintic.gov.co/portal/inicio/Tramites-y-servicios/RABCA/3956:Licencia-para-la-operacion-de-Sistemas-de-Radiocomunicacion-de-Banda-Ciudadana
https://www.mintic.gov.co/portal/inicio/Tramites-y-servicios/RABCA/3948:Licencia-de-Categoria-Avanzada-para-radioaficionado
https://www.mintic.gov.co/portal/inicio/Tramites-y-servicios/Registros/6413:Registro-Postal
https://www.mintic.gov.co/portal/inicio/Tramites-y-servicios/Gestion-de-Espectro-Radioelectrico/5000:Permiso-para-el-uso-del-espectro-radioelectrico-para-defensa-nacional-atencion-y-prevencion-de-situaciones-de-emergencia-y-seguridad-publica
https://www.mintic.gov.co/portal/inicio/Tramites-y-servicios/Servicios-postales/79804:Mensajeria-Expresa
https://www.mintic.gov.co/portal/inicio/Tramites-y-servicios/Registros/6413:Registro-Postal
https://gestion-espectro.mintic.gov.co/TramitesRDS/SGEWeb/index.html#RDSPrincipal
2. Los trámites se encuentran inscritos en GOV.CO 
3. Transmóviles de Radiodifusión Sonora se encuentran inscritos en GOV.CO, no obstante hay que hacer una actualización en Trámites y Servicios de la sede electrónica del MinTIC.</t>
  </si>
  <si>
    <t>* Capturas de pantalla del ambiente productivo de cada uno de os trámites a cargo de la DiCOM
* Captura de Pantalla tomadas de la sede electrónica Gov.Co</t>
  </si>
  <si>
    <t>2.9</t>
  </si>
  <si>
    <t>Realizar evaluación a la administración de riesgos de los procesos de la Entidad</t>
  </si>
  <si>
    <t>Seguimiento a la administración de riesgos de los procesos de la Entidad realizada</t>
  </si>
  <si>
    <t>Oficina de Control Interno</t>
  </si>
  <si>
    <t>2.10</t>
  </si>
  <si>
    <t>Realizar los seguimientos a los riesgos y controles de corrupción de la Entidad, establecidos en los procesos del MIG</t>
  </si>
  <si>
    <t xml:space="preserve">Tres (3) </t>
  </si>
  <si>
    <t>Seguimientos a los riesgos y controles de corrupción de la Entidad establecidos en los procesos MIG realizados</t>
  </si>
  <si>
    <t> Se realizó seguimiento a los 24 mapas de riesgos de corrupcción de cada uno de los procesos de la entidad.Ver matriz de seguimiento publicada en el micrositio de transparencia-Oficina de Control Interno.</t>
  </si>
  <si>
    <t> https://mintic.gov.co/portal/inicio/Micrositios/Biblioteca-de-informes/Seguimiento-Estrategias-del-Plan-Anticorrupcion-y-Atencion-al-Ciudadano/</t>
  </si>
  <si>
    <t>2.11</t>
  </si>
  <si>
    <t>Realizar la verificación del cumplimiento de la obligación de implementación del sistema de administración de Riesgos de Lavado de Activos y Financiación del Terrorismo - SARLAFT a los operadores postales de pago habilitados y registrados por el Ministerio en el marco de la Resolución 1292 de 2021.</t>
  </si>
  <si>
    <t xml:space="preserve">Diez (10)
</t>
  </si>
  <si>
    <t>Informe de Verificación</t>
  </si>
  <si>
    <t>Entre el 21y 27 de marzo se llevo a cabo una visita de verificación al operador postal de pago Efecty, con el fin de verificar el cumplimiento de todas las obligaciones, incluidas aquellas referentes a la implementación del sistema de administración de Riesgos de Lavado de Activos y Financiación del Terrorismo - SARLAFT</t>
  </si>
  <si>
    <t>Se adjunta informe de verificación con radicado 242026019</t>
  </si>
  <si>
    <t>En el segundo cuatrimestre se llevaron a cabo 3 verificaciones a los operadores SERVICIOS POSTALES NACIONALES S.A.S., PAYNET S.A.S y RED EMPRESARIAL DE SERVICIOS S.A.-SUPERGIROS, con el fin de verificar el cumplimiento de todas las obligaciones, incluidas aquellas referentes a la implementación del sistema de administración de Riesgos de Lavado de Activos y Financiación del Terrorismo - SARLAFT</t>
  </si>
  <si>
    <t>Se adjuntan los informes de verificación con radicados 242056253, 242086188 y 242091194</t>
  </si>
  <si>
    <t>En el tercer cuatrimestre se llevaron a cabo 5 verificaciones a los operadores EFECTY, SERVICIOS POSTALES NACIONALES S.A.S., PAYNET S.A.S, MATRIX y RED EMPRESARIAL DE SERVICIOS S.A.-SUPERGIROS, con el fin de verificar el cumplimiento de todas las obligaciones, incluidas aquellas referentes a la implementación del sistema de administración de Riesgos de Lavado de Activos y Financiación del Terrorismo - SARLAFT</t>
  </si>
  <si>
    <t>Se adjuntan los informes de verificación con radicados 242156033, 242163064, 242168500, 242171617 y 242173501</t>
  </si>
  <si>
    <t xml:space="preserve">GIT de Análisis y Recolección de Información </t>
  </si>
  <si>
    <t>Componente 3. Redes Institucionales para el Fortalecimiento de la Prevención de Actos de Corrupción, Transparencia, y Legalidad</t>
  </si>
  <si>
    <t>3.1</t>
  </si>
  <si>
    <t>Realizar monitoreo de los datos abiertos aperturados en el portal nacional de datos abiertos datos.gov.co para garantizar la apertura y  actualización de datos de acuerdo con la Resolución 1519 de 2020</t>
  </si>
  <si>
    <t xml:space="preserve">Tablero de seguimiento en datos.gov.co </t>
  </si>
  <si>
    <t>Durante el cuatrimestre se realizó seguimiento y monitoreo de los datos abiertos creados mediante el reporte mensual  de ASPA donde a corte de abril de 2024,  245 entidades públicas en la vigencia 2024 han aperturado, actualizado o usado  conjuntos de datos abiertos del portal datos.gov.co</t>
  </si>
  <si>
    <t>Se carga el link al tablero de seguimiento del portal de datos abiertos y  4 reportes de seguimiento de los meses de enero, febrero, marzo y abril</t>
  </si>
  <si>
    <t>Durante el cuatrimestre se realizó seguimiento y monitoreo de los datos abiertos creados mediante el reporte mensual  de ASPA donde a corte de abril de 2024,  697 entidades públicas en la vigencia 2024 han aperturado, actualizado o usado  conjuntos de datos abiertos del portal datos.gov.co</t>
  </si>
  <si>
    <t xml:space="preserve">Se carga el link al tablero de seguimiento del portal de datos abiertos y  4 reportes de seguimiento de los mayo, junio , julio, agosto, septiembre, </t>
  </si>
  <si>
    <t>Gobierno Digital</t>
  </si>
  <si>
    <t>3.2</t>
  </si>
  <si>
    <t>Realizar reuniones con las entidades del Sector TIC para el diseño de la hoja de ruta sectorial de datos  en el marco del Plan Nacional de Infraestructura de Datos  PNID y Datos Abiertos</t>
  </si>
  <si>
    <t xml:space="preserve">Correos electrónicos, Capturas de pantalla de reuniones
</t>
  </si>
  <si>
    <t>Se han realizado reuniones sectoriales con 7 entidades cabeza de sector para la formulación de sus hojas de ruta</t>
  </si>
  <si>
    <t>Se remite evidencia de reuniones con presentaciones, bd de agendamientos y link de enlace a repositorios con grabaciones y listas de asistencia</t>
  </si>
  <si>
    <t>Se han realizado reuniones sectoriales con 25 entidades cabeza de sector para la formulación de sus hojas de ruta</t>
  </si>
  <si>
    <t>Gobierno Digital
Oficina TIC</t>
  </si>
  <si>
    <t>3.3</t>
  </si>
  <si>
    <t>Realizar reuniones con las entidades del Sector TIC para la formulación de un plan de actividades para la rendición de cuentas de acuerdo con lineamientos del DAFP en el marco del NODO sectorial</t>
  </si>
  <si>
    <t>Capturas de pantalla de reuniones
Plan de actividades para la rendición de cuentas formulado</t>
  </si>
  <si>
    <t>* Se realizó reunión de activación del Nodo el 24 de febrero con las entidades del sector.
*Se realizó reunión de planeación de la estrategia de rendición de cuentas sectorial el 25 de abril de 2024</t>
  </si>
  <si>
    <t>Se anexan los listados de asistencia y las transcripciones de las grabaciones de las dos sesiones en la carpeta dispuesta para tal fin</t>
  </si>
  <si>
    <t>Oficina Asesora de Planeación y Estudios Sectoriales
Grupo Interno de Trabajo de Transformación Organizacional</t>
  </si>
  <si>
    <t>3.4</t>
  </si>
  <si>
    <t>Realizar monitoreo semestral del menú destacado de Atención y Servicio a la Ciudadanía para garantizar la actualización de la información de acuerdo con la Resolución 1519 de 2020</t>
  </si>
  <si>
    <t>Excel de seguimiento</t>
  </si>
  <si>
    <t>Durante el mes de abril se realizó el monitoreo al menú de Atención y Servicio a la Ciudadanía de acuerdo con la matriz de cumplimiento de la Procuraduría</t>
  </si>
  <si>
    <t>Se anexa archivo en Excel con el monitoreo realizado</t>
  </si>
  <si>
    <t>Se realizó monitoreo al menú destacado de Atención y Servicio al Ciudadano en el marco de la Resolución 1519 de 2020</t>
  </si>
  <si>
    <t>Se anexa formato en Excel con las evidencias del monitoreo</t>
  </si>
  <si>
    <t>GIT Relacionamiento con los Grupos de Interés y Gestión Documental</t>
  </si>
  <si>
    <t>3.5</t>
  </si>
  <si>
    <t>Realizar monitoreo cuatrimestral del menú destacado de Transparencia y Acceso a la Información Pública  para garantizar la actualización de la información de acuerdo con la Resolución 1519 de 2020</t>
  </si>
  <si>
    <t>Durante el mes de abril se realizó el monitoreo al menú de Transparencia de acuerdo con la matriz de cumplimiento de la Procuraduría</t>
  </si>
  <si>
    <t>Se realizó monitoreo al menú de Transparencia y Acceso a la Información en el marco de la Resolución 1519 de 2020</t>
  </si>
  <si>
    <t>Se realizó el monitoreo cuatrimestral del menú de transparencia de acuerdo con el cumplimiento de la Resolución 1519 de 2020</t>
  </si>
  <si>
    <t>Se carga archivo excel con el reporte realizado</t>
  </si>
  <si>
    <t>3.6</t>
  </si>
  <si>
    <t>Realizar monitoreo semestral del menú destacado Participa para garantizar la actualización de la información de acuerdo con la Resolución 1519 de 2020</t>
  </si>
  <si>
    <t>n</t>
  </si>
  <si>
    <t>Durante el mes de abril se realizó el monitoreo al menú Participa de acuerdo con la matriz de cumplimiento de la Procuraduría</t>
  </si>
  <si>
    <t>Se realizó monitoreo al menú de Participa en el marco de la Resolución 1519 de 2020</t>
  </si>
  <si>
    <t>3.7</t>
  </si>
  <si>
    <t>Realizar monitoreo cuatrimestral del Esquema de Publicación con el fin de garantizar la actualización y el acceso a la información pública</t>
  </si>
  <si>
    <t>Durante el mes de abril se realizó el monitoreo al esquema de publicación de acuerdo con las obligaciones de la Resolución 1519 y la matriz de cumplimiento de la Procuraduría</t>
  </si>
  <si>
    <t>Se realizó monitoreo al Esquema de Publicación de la entidad</t>
  </si>
  <si>
    <t>Oficina Asesora de Planeación y Estudios Sectoriales
Grupo Interno de Trabajo de Transformación Organizacional/Oficina Asesora de Prensa</t>
  </si>
  <si>
    <t>Componente 4. Canales de Denuncia de Presuntos Actos de Corrupción</t>
  </si>
  <si>
    <t>4.1</t>
  </si>
  <si>
    <t>Implementar acciones de capacitación sobre la gestión de conflictos de intereses, su declaración proactiva, el cumplimiento de la Ley 2013 de 2019 y el trámite de los impedimentos y recusaciones de acuerdo al artículo 12 de la Ley 1437 de 2011 a través del plan de capacitación institucional.</t>
  </si>
  <si>
    <t>Presentaciones o grabaciones de las presentaciones</t>
  </si>
  <si>
    <t>1. Elaboración del planeador anual de las campañas a ejecutar por el equipo de trabajo.
2. Definición de los temas y contenidos establecidos para la campaña a ejecutarse</t>
  </si>
  <si>
    <t>Archivo EXCEL con la planeación y distribución de temas</t>
  </si>
  <si>
    <t>Se realizaron 2 charlas en Viernes del Conocimiento el 21/06/2024 y el 23/08/2024 donde se abarcaron los temas propuestos en la actividad</t>
  </si>
  <si>
    <t>Presentaciones power point y enlaces de las grabaciones</t>
  </si>
  <si>
    <t>GIT Control Interno Disciplinario</t>
  </si>
  <si>
    <t>4.2</t>
  </si>
  <si>
    <t>Realizar campañas dirigidas al equipo del Ministerio, para dar a conocer la política de denuncia, los deberes de los servidores públicos y el canal de denuncia.</t>
  </si>
  <si>
    <t xml:space="preserve">Cuatro (4) </t>
  </si>
  <si>
    <t>Piezas o fotografías del evento</t>
  </si>
  <si>
    <t>Archivo EXCEL con la planeación y distribución de temas.
Conversatorio ficha técnica. “Impacto del nuevo Código General Disciplinario - y su incidencia en el MinTIC”</t>
  </si>
  <si>
    <t>Se realizo el II Conversatorio de Derecho Disciplinario el 28/06/2024
Se realiza borrador de la Cartilla sobre supervisores e interventores</t>
  </si>
  <si>
    <t>Flash informativo del evento.
Noticia Disciplinaria
Publicidad correo electrónico</t>
  </si>
  <si>
    <t>Actividad ejecutada según lo programado. Se encuentra dentro del tiempo para su ejecución y finalización.</t>
  </si>
  <si>
    <t>Se realizaron campañas para dar a conocer la política de denuncia, los deberes de los servidores públicos y el canal de denuncia</t>
  </si>
  <si>
    <t>4.3</t>
  </si>
  <si>
    <t>Desarrollar campañas dirigidas a la ciudadanía para dar a conocer los mecanismos con los que cuenta la Entidad para realizar denuncias.</t>
  </si>
  <si>
    <t>Piezas</t>
  </si>
  <si>
    <t>Archivo EXCEL con la planeación y distribución de temas.
Borrador formato de denuncias hechos de corrupción.
Vinculo grabación gestión de denuncias y divulgación del borrador del formato de denuncias por corrupción</t>
  </si>
  <si>
    <t>Se realizo solicitud de actualización de pagina de denuncias, video de denuncias y se realizo y aprobó formato de denuncias anticorrupción</t>
  </si>
  <si>
    <t>Trazabilidad del correo electrónico de solicitud de actualización pagina web de denuncias.
Actualización de video de denuncias.
Formato de denuncias por actos de corrupción</t>
  </si>
  <si>
    <t>Se realizaró campaña dirigida a la ciudadanía para dar a conocer los mecanismos con los que cuenta la Entidad para realizar denuncias</t>
  </si>
  <si>
    <t>4.4</t>
  </si>
  <si>
    <t>Fortalecer los mecanismos de protección al denunciante producto de la actualización del Código de Buen Gobierno</t>
  </si>
  <si>
    <t xml:space="preserve">Humano </t>
  </si>
  <si>
    <t>A la fecha no se reporta avance atendiendo al cronograma</t>
  </si>
  <si>
    <t>No aplica</t>
  </si>
  <si>
    <t>Según cronograma la actividad esta programada para el mes de octubre del presente año. Se encuentra dentro del tiempo para su ejecución y finalización.</t>
  </si>
  <si>
    <t xml:space="preserve">Se realizó la socilaización del procedimiento para las denunicas de corrupción, producto de la actualización del código de Buen Gobierno. </t>
  </si>
  <si>
    <t>4.5</t>
  </si>
  <si>
    <t>Evaluar los canales de atención al ciudadano, dispuestos por la entidad</t>
  </si>
  <si>
    <t>Informe</t>
  </si>
  <si>
    <t>Se realiza informes de centro de contacto y digiturno de los meses enero, febrero y marzo.</t>
  </si>
  <si>
    <t>Se adjunta informe</t>
  </si>
  <si>
    <t>Se realiza informes de centro de contacto y digiturno de los meses abril, mayo, junio y julio.</t>
  </si>
  <si>
    <t>Se adjuntan las evidencias respectivas</t>
  </si>
  <si>
    <t>4.6</t>
  </si>
  <si>
    <t xml:space="preserve">Realizar seguimiento a la accesibilidad de los canales de atención habilitados y dispuestos por parte de la entidad para la ciudadanía </t>
  </si>
  <si>
    <t>Se realizaron mesas de trabajo para la identificación de un check list para evaluar los criterios de accesibilidad en las páginas web del Ministerio</t>
  </si>
  <si>
    <t>Se anexan los listados de asistencia de las reuniones realizadas y el check list de accesibilidad</t>
  </si>
  <si>
    <t>Se realizó revisión de accesibilidad e la totalidad de la sede electrónica y del BOT de PACO</t>
  </si>
  <si>
    <t xml:space="preserve">Se adjunta informes de accesibilidad </t>
  </si>
  <si>
    <t>Componente 5. Estrategia de Transparencia, Estado Abierto, Acceso a la Información Pública y Cultura de la Legalidad</t>
  </si>
  <si>
    <t>5.1</t>
  </si>
  <si>
    <t>Actualizar semestralmente el portal de Colombia TIC en la pestaña de 'Conectando un país' con toda la información de los proyectos de Telecomunicaciones sociales ejecutados desde la Dirección de Infraestructura</t>
  </si>
  <si>
    <t>Tecnológico</t>
  </si>
  <si>
    <t>Publicación de actualizaciones</t>
  </si>
  <si>
    <t>Se ha requerido a la Oficina de TI vía correo electrónico para que realice la actualización de los proyectos de la Dirección de Infraestructura en el portal de Colombia TIC.</t>
  </si>
  <si>
    <t>Se anexan los correos enviados a la Oficina de TI</t>
  </si>
  <si>
    <t>Se realizó mesa de trabajo en conjunto con la Oficina de TI el 20 de junio de 2024, con el fin de actualizar los tableros de control del portal de Colombia TIC, respecto a los proyectos adelantados por la Dirección de Infraestructura</t>
  </si>
  <si>
    <t>Se anexan los correos intercambiados entre la Dirección de Infraestructura y la Oficina de TI y la presentación realizada en la reunión del 20/06/2024.</t>
  </si>
  <si>
    <t>No han llevado a cabo las actualizaciones, se genera la alerta ya que está actividad tubo fecha de inicio desde el mes de enero y a la fecha no se ha ejecutado ni el 50% de su ejecución, teniendo en cuenta que el entregable a esta actividad son dos actualizaciones en la presente vigencia.
Se encuentra dentro del tiempo para su ejecución y finalización.</t>
  </si>
  <si>
    <t>Se realizó la actualización del portal Colombia TIC</t>
  </si>
  <si>
    <t xml:space="preserve">
 https://mintic-my.sharepoint.com/:f:/r/personal/corjuela_mintic_gov_co/Documents/2024/Transparencia/PTEP/III%20Monitoreo/Evidencias?csf=1&amp;web=1&amp;e=OdFvAs 
</t>
  </si>
  <si>
    <t>Dirección de Infraestructura</t>
  </si>
  <si>
    <t>5.2</t>
  </si>
  <si>
    <t>Ejecución del Plan de Trabajo de Promoción y Prevención 2024, donde se fortalezca la legalidad y cumplimiento de las obligaciones a cargo de los PRST y Operadores Postales.</t>
  </si>
  <si>
    <t>Informe de Gestión del Plan de Promoción y Prevención 2024</t>
  </si>
  <si>
    <t xml:space="preserve">En total para el  primer cuatrimestre se han llevado a cabo 52 actividades de promoción y prevención con un avance de cumplimiento del 23%. Entre las actividades realizadas esta 47 capacitaciones en diferentes temáticas de cumplimiento de obligaciones a cargo de los proveedores/operadores, 2 evento, 1 jornada pedagógica y 2 campaña de difusión. En total hemos contado con la asistencia de 205 personas. </t>
  </si>
  <si>
    <t>Se adjunta archivo en Excel con la relación de las actividades desarrolladas en el primer cuatrimestre de 2024</t>
  </si>
  <si>
    <t xml:space="preserve">En total para el  segundo cuatrimestre se llevaron a cabo107 actividades de promoción y prevención con un avance de cumplimiento del 47%. Entre las actividades realizadas esta 102 capacitaciones en diferentes temáticas de cumplimiento de obligaciones a cargo de los proveedores/operadores y 5 campañas de difusión. En total hemos contado con la asistencia de 302 personas. </t>
  </si>
  <si>
    <t>Se adjunta archivo en Excel con la relación de las actividades desarrolladas en el segundo cuatrimestre de 2024</t>
  </si>
  <si>
    <t>En total para el  tercer cuatrimestre se llevaron a cabo124 actividades de promoción y prevención con un avance de cumplimiento del 30%. Entre las actividades realizadas esta 121 capacitaciones en diferentes temáticas de cumplimiento de obligaciones a cargo de los proveedores/operadores y 2 campañas de difusión y 1 mesa de trabajo. En total hemos contado con la asistencia de 252 personas</t>
  </si>
  <si>
    <t>Se adjunta archivo en Excel con la relación de las actividades desarrolladas en el tercer cuatrimestre de 2024</t>
  </si>
  <si>
    <t>GIT de Promoción y prevención</t>
  </si>
  <si>
    <t>5.3</t>
  </si>
  <si>
    <t>Revisión de los micrositios de transparencia a cargo de la Dirección de Economía Digital y hacer las actualizaciones necesarias para el cumplimiento de los criterios de accesibilidad de la resolución 1519 de 2020</t>
  </si>
  <si>
    <t>Correo electrónico solicitando las actualizaciones o mesas de trabajo para revisar los criterios de cumplimiento</t>
  </si>
  <si>
    <t>Se adelantó mesa de trabajo con la Oficina Asesora de Planeación para capacitarse en los lineamientos mínimos de accesibilidad</t>
  </si>
  <si>
    <t>Se anexa listado de asistencia</t>
  </si>
  <si>
    <t>Se adjuntan pdf's con los correos remitidos y recibidos sobre los criterios de accesibilidad de los micrositios actualmente habilitados y que albergan la oferta de la vigencia 2024.</t>
  </si>
  <si>
    <t>Se adjuntan documentos pdf sobre la revisión realizada</t>
  </si>
  <si>
    <t>Dirección de Economía Digital</t>
  </si>
  <si>
    <t>5.4</t>
  </si>
  <si>
    <t>Solicitar a los proveedores de la Dirección de Economía Digital durante la etapa pre contractual el cumplimiento de los criterios de accesibilidad cuando se solicite la creación de micrositios, encuestas o formularios a través de la página web</t>
  </si>
  <si>
    <t>Párrafo redactado aprobado por el director</t>
  </si>
  <si>
    <t>Se adjunta párrafo aprobado por el director para ser remitido a los proveedores y/o aliados estratégicos y/o ejecutores de los proyectos ofertados y a ofertar en la presente vigencia.</t>
  </si>
  <si>
    <t>https://mintic-my.sharepoint.com/:f:/r/personal/corjuela_mintic_gov_co/Documents/2024/Transparencia/PTEP/I%20Monitoreo%20Evidencias/5.4?csf=1&amp;web=1&amp;e=lDYs2q</t>
  </si>
  <si>
    <t>5.5</t>
  </si>
  <si>
    <t>Publicar el Informe de Gestión (Informe Anual al Congreso de la República)</t>
  </si>
  <si>
    <t>Informe publicado</t>
  </si>
  <si>
    <t>Se realizó el cronograma de elaboración del Informe al Congreso del Sector y se elaboró la propuesta de contenido del mismo, a la fecha se está consolidando la información</t>
  </si>
  <si>
    <t>Propuesta de contenido y cronograma</t>
  </si>
  <si>
    <t>Se realizó la construcción y publicación del informe al congreso 2024</t>
  </si>
  <si>
    <t>https://www.mintic.gov.co/portal/inicio/Gestión/Informes-al-Congreso/</t>
  </si>
  <si>
    <t>Oficina Asesora de Planeación y Estudios Sectoriales - GIT de Planeación y Seguimiento
Apoyo: Oficina Asesora de Prensa</t>
  </si>
  <si>
    <t>5.6</t>
  </si>
  <si>
    <t>Publicar trimestralmente el avance de ejecución de los Proyectos de Inversión en el micrositio de transparencia</t>
  </si>
  <si>
    <t>Cuatro (4)</t>
  </si>
  <si>
    <t>Informes publicados</t>
  </si>
  <si>
    <t xml:space="preserve">Se realizó y consolido la información de ejecución presupuestal al cierre del cuarto trimestre de 2023, para las fichas de inversión del FUTIC. </t>
  </si>
  <si>
    <t>Se encuentra publicado en el siguiente link: https://www.mintic.gov.co/portal/inicio/Presupuesto/Proyectos-de-Inversión/</t>
  </si>
  <si>
    <t xml:space="preserve">Se realizó y consolido la información de ejecución presupuestal 1T y 2T, para las fichas de inversión del FUTIC. </t>
  </si>
  <si>
    <t>https://www.mintic.gov.co/portal/inicio/Presupuesto/Proyectos-de-Inversion/</t>
  </si>
  <si>
    <t>Se publica el avance de la ejecución de los proyectos de inversión 3T 2024</t>
  </si>
  <si>
    <t>Oficina Asesora de Planeación y Estudios Sectoriales / GIT de Planeación y Seguimiento</t>
  </si>
  <si>
    <t>5.7</t>
  </si>
  <si>
    <t>Publicar trimestralmente el avance del Plan de Acción</t>
  </si>
  <si>
    <t>Se realizó la publicación del avance 4T del Plan de Acción 2023</t>
  </si>
  <si>
    <t>Se encuentra publicado en el siguiente link: https://www.mintic.gov.co/portal/inicio/Planes/Planes-de-Acción/</t>
  </si>
  <si>
    <t>Se realizó la publicación del avance 1T y 2T del Plan de Acción 2024</t>
  </si>
  <si>
    <t>https://www.mintic.gov.co/portal/inicio/Planes/Planes-de-Acción/</t>
  </si>
  <si>
    <t>Se publica el avance el 3T del plan de acción 2024</t>
  </si>
  <si>
    <t>https://www.mintic.gov.co/portal/inicio/Planes/Planes-de-Accion/#data=%7B%22filter%22:%22%22,%22page%22:0%7D</t>
  </si>
  <si>
    <t>5.8</t>
  </si>
  <si>
    <t>Publicar el Informe de gestión del Plan de Acción</t>
  </si>
  <si>
    <t>Se realizó la publicación del informe de gestión del Plan de Acción 2023</t>
  </si>
  <si>
    <t>5.9</t>
  </si>
  <si>
    <t>Publicar trimestralmente el avance de los Planes Estratégico Sectorial e Institucional</t>
  </si>
  <si>
    <t>Se realizó la publicación del avance 4T del Plan Estratégico tanto Sectorial como Institucional 2023</t>
  </si>
  <si>
    <t>Se encuentra publicado en el siguiente link: https://www.mintic.gov.co/portal/inicio/Planes/Plan-Estratégico/274104:Plan-estrategico-2023</t>
  </si>
  <si>
    <t>Se realizó la publicación del avance 1T y 2T del Plan Estratégico tanto Sectorial como Institucional 2024</t>
  </si>
  <si>
    <t>https://www.mintic.gov.co/portal/inicio/Planes/Plan-Estratégico/</t>
  </si>
  <si>
    <t>Se publicó el avance del Plan Estratégico Sectorial e Institucional del 3T 2024</t>
  </si>
  <si>
    <t>https://www.mintic.gov.co/portal/inicio/Planes/Plan-Estrategico/334069:Plan-estrategico-2024</t>
  </si>
  <si>
    <t>5.10</t>
  </si>
  <si>
    <t>Publicar el informe individual de rendición de cuentas del Acuerdo de Paz con corte a 31 de diciembre de 2023 en  la página web de la entidad</t>
  </si>
  <si>
    <t>Se realizó la publicación del documento de Rendición de Cuentas del Acuerdo de Paz de acuerdo con la normatividad aplicable</t>
  </si>
  <si>
    <t xml:space="preserve">Se anexa la url donde se encuentra publicado el documento https://www.mintic.gov.co/portal/715/articles-334715_documento.pdf </t>
  </si>
  <si>
    <t>Grupo Interno de Trabajo de Consenso Social (Oficina de Fomento Regional de TIC)</t>
  </si>
  <si>
    <t>5.11</t>
  </si>
  <si>
    <t>Publicar en el micrositio de transparencia los informes de recursos y resultados obtenidos en cumplimiento de los acuerdos del Plan Nacional de Desarrollo 2022-2026 "Colombia Potencia Mundial de la Vida" con los pueblos Indígenas, comunidades Negras, Afrodescendientes, Raizales y Palenqueros y Rrom</t>
  </si>
  <si>
    <t xml:space="preserve">Desde el GIT de Consenso Social se esta trabajando en la elaboración de los informes de cumplimiento de los acuerdos del Plan Nacional de Desarrollo 2022-2026 "Colombia Potencia Mundial de la Vida" con los pueblos Indígenas, comunidades Negras, Afrodescendientes, Raizales y Palenqueros  el pueblo Rrom. Para ello, se han sostenido reuniones de  socialización de la actividad, y se han remitido correos a las áreas con el fin de recolectar los insumos requeridos para la consolidación de los informes; Fruto de ello, ya se cuenta con un primer borrador de los 3 informes. </t>
  </si>
  <si>
    <t xml:space="preserve">Borrador de los informes de PND: 
-Informe de recursos y resultados acuerdos PND vigencia 2023-2024. Comunidades Negras, Afrodescendientes, Raizales y Palenqueras
- Informe de recursos y resultados acuerdos PND vigencia 2023-2024. Comunidades indígenas
- Informe de recursos y resultados  acuerdos PND vigencia 2023-2024. Pueblo Rrom </t>
  </si>
  <si>
    <t xml:space="preserve">Durante el segundo cuatrimestre de la vigencia se continua avanzando en la elaboración de los informes de cumplimiento de los acuerdos del Plan Nacional de Desarrollo 2022-2026 "Colombia Potencia Mundial de la Vida" con los pueblos Indígenas, comunidades Negras, Afrodescendientes, Raizales y Palenqueros  el pueblo Rrom. 
Se han presentado retrasos en la finalización de los mismos debido a la finalización de contratos de prestación de las personas que estaban apoyando dicha tarea, por lo cual se debió redistribuir las cargas al interior del GIT de Consenso Social con el fin de finalizarlos y publicarlos en la pagina web. 
Es de informar que por solicitud del Ministerio del Interior, las acciones con la Mesa Regional Amazónica (MRA) debe estar separado del informe de indígenas, por lo cual no se publicarán 3 sino 4 informes. </t>
  </si>
  <si>
    <t xml:space="preserve">Borrador de los informes de recursos y resultados acuerdos PND vigencia 2023-2024 con: 
- Comunidades Negras, Afrodescendientes, Raizales y Palenqueras.
- Comunidades indígenas (Mesa Permanente de Concertación de los Pueblos Indígenas) y otros. 
- Mesa Regional Amazónica (MRA)
- Comisión Nacional de Dialogo - Pueblo Rrom. </t>
  </si>
  <si>
    <r>
      <rPr>
        <sz val="12"/>
        <color theme="1"/>
        <rFont val="Arial Narrow"/>
        <family val="2"/>
      </rPr>
      <t xml:space="preserve">Se presenta incumplimiento en la terminación de la actividad, presentando un retraso del 30% del total de su ejecución.
No se tomaron la medidas previas ante la situación de retrazo.
</t>
    </r>
    <r>
      <rPr>
        <b/>
        <sz val="12"/>
        <color theme="1"/>
        <rFont val="Arial Narrow"/>
        <family val="2"/>
      </rPr>
      <t>Acción incumplida.</t>
    </r>
    <r>
      <rPr>
        <sz val="12"/>
        <color theme="1"/>
        <rFont val="Arial Narrow"/>
        <family val="2"/>
      </rPr>
      <t xml:space="preserve">
</t>
    </r>
    <r>
      <rPr>
        <b/>
        <sz val="12"/>
        <color rgb="FFFF0000"/>
        <rFont val="Arial Narrow"/>
        <family val="2"/>
      </rPr>
      <t xml:space="preserve">
</t>
    </r>
  </si>
  <si>
    <t xml:space="preserve">En el mes de diciembre se publicaron en la página web de la entidad los tres (3) informes que describen los recursos ejecutados y comprometidos, al igual que los resultados obtenidos durante las vigencias 2023 y 2024 en cumplimiento a los acuerdos suscritos por el MinTIC el marco del Plan Nacional de Desarrollo 2022-2026 "Colombia Potencia Mundial de la Vida" con los grupos étnicos correspondientes a: 
- Pueblos y Comunidades Indígenas
- Pueblo Rrom
- Comunidades Negras, Afrodescendientes, Raizales y Palenqueras. 
Asi las cosas, se da cumplimiento del 100% de la actividad. </t>
  </si>
  <si>
    <t>Los informes publicados se encuentran alojados en el micrositio de transparencia y acceso a información pública, No. 8.4 Informes de los indicadores de grupos étnicos:  https://mintic.gov.co/portal/inicio/Atencion-y-Servicio-a-la-Ciudadania/Transparencia/172572:Informes-de-los-indicadores-de-grupos-etnicos
De igual forma, se realiza el cargue de los informes y evidencia de la públicación en la siguiente carpeta compartida  en cumplimiento a la actividad: 
https://mintic-my.sharepoint.com/personal/corjuela_mintic_gov_co/_layouts/15/onedrive.aspx?id=%2Fpersonal%2Fcorjuela%5Fmintic%5Fgov%5Fco%2FDocuments%2F2024%2FTransparencia%2FPTEP%2FII%20Monitoreo%20Evidencias%2F5%2E11&amp;sortField=LinkFilename&amp;isAscending=true&amp;ct=1734618710527&amp;or=OWA%2DNT%2DMail&amp;cid=e6359e08%2D2281%2D1c53%2D18a8%2D3759908060bd&amp;ga=1&amp;LOF=1
Los documentos adjuntos corresponden a: 
- INFORME  ACUERDOS_PND 2023_2024_ Afrocolombianos
- INFORME ACUERDOS PND 2023_2024_ INDIGENAS
- INFORME ACUERDOS PND 2023_2024_RROM
- EVIDENCIA PUBLICACIÓN INFORMES PND ÉTNICOS</t>
  </si>
  <si>
    <t>5.12</t>
  </si>
  <si>
    <t>Publicar los Boletines del sector TIC,  sector postal y sector televisión en el portal Colombiatic.mintic.gov.co</t>
  </si>
  <si>
    <t xml:space="preserve">Doce (12) </t>
  </si>
  <si>
    <t>Boletines  publicados</t>
  </si>
  <si>
    <t>Se encuentran publicados en el Portal Colombia TIC, cuatro de los doce informes para la vigencia 2024, a saber; Boletín Trimestral del Sector TIC 3T y 4T-2023, Boletín Trimestral del Sector Postal  4T  y Boletín Trimestral del Sector TV por suscripción y comunitaria  4T-2023.</t>
  </si>
  <si>
    <t>Se reportan como evidencias los boletines con sus respectivos  enlaces a la página WEB https://colombiatic.mintic.gov.co/679/w3-channel.html</t>
  </si>
  <si>
    <t>Se publicaron los siguientes Boletines:
* Boletín Trimestral del Sector TIC 1T 2024.
*Boletín Trimestral del Sector TV 1T 2024.
*Boletín Trimestral del Sector Postal 1T 2024.</t>
  </si>
  <si>
    <t>Se cargan 3 carpetas como evidencia de los Boletines Publicados en el portal Colombia TIC</t>
  </si>
  <si>
    <t>Se publicaron los siguientes Boletines:
* Boletín Trimestral del Sector TIC 2T 2024.
*Boletín Trimestral del Sector TV 2T 2024.
*Boletín Trimestral del Sector Postal 2T 2024.
*Boletín Trimestral del Sector TV 3T 2024.
*Boletín Trimestral del Sector Postal 3T 2024.</t>
  </si>
  <si>
    <r>
      <rPr>
        <sz val="12"/>
        <rFont val="Arial Narrow"/>
        <family val="2"/>
      </rPr>
      <t xml:space="preserve">Se cargan 5 carpetas como evidencia de los Boletines Publicados en el portal Colombia TIC
</t>
    </r>
    <r>
      <rPr>
        <sz val="12"/>
        <color rgb="FFFF0000"/>
        <rFont val="Arial Narrow"/>
        <family val="2"/>
      </rPr>
      <t xml:space="preserve">
</t>
    </r>
    <r>
      <rPr>
        <sz val="12"/>
        <rFont val="Arial Narrow"/>
        <family val="2"/>
      </rPr>
      <t xml:space="preserve"> https://mintic-my.sharepoint.com/:f:/r/personal/corjuela_mintic_gov_co/Documents/2024/Transparencia/PTEP/III%20Monitoreo/Evidencias?csf=1&amp;web=1&amp;e=OdFvAs </t>
    </r>
    <r>
      <rPr>
        <sz val="12"/>
        <color rgb="FFFF0000"/>
        <rFont val="Arial Narrow"/>
        <family val="2"/>
      </rPr>
      <t xml:space="preserve">
</t>
    </r>
  </si>
  <si>
    <t>Oficina Asesora de Planeación y Estudios Sectoriales
GIT de Estadísticas y Estudios Sectoriales</t>
  </si>
  <si>
    <t>5.13</t>
  </si>
  <si>
    <t>Reportar trimestralmente el  informe de actividades de sensibilización en materia de seguridad y privacidad de la información.</t>
  </si>
  <si>
    <t>Humano, tecnológico</t>
  </si>
  <si>
    <t xml:space="preserve">Informe trimestral de actividades de sensibilizaciones en materia de seguridad y privacidad de la información de acuerdo con el plan de cambio y cultura. </t>
  </si>
  <si>
    <t>Durante el primer trimestre del año 2024 se cumplió con las actividades propuestas en el plan de cambio y cultura del sistema integrado de gestión bajo el componente de Seguridad y Privacidad de la información, atendiendo las siguientes temáticas : Resolución de la Política General de Seguridad y Privacidad de la Información, Seguridad Digital y Continuidad de la operación de los servicios, buenas prácticas en materia de Seguridad y Privacidad de la Información, reporte en el RNBD,clasificación y etiquetado de la Información .</t>
  </si>
  <si>
    <t xml:space="preserve">Presentación PTT con el informe de la gestión realizada frente al plan de cambio y cultura, las temáticas, captura de pantalla de las sensibilizaciones, visitas realizadas a las áreas y  piezas gráficas de comunicación interna. </t>
  </si>
  <si>
    <t>Durante el segundo trimestre del año 2024. Se cumplió con las actividades propuestas en el plan de cambio y cultura del sistema integrado de gestión bajo el componente de Seguridad y Privacidad de la información, atendiendo las siguientes temáticas : Transición ISO 27001:2013 a ISO 27001:2022, Tips de Auditoría, Incidentes de Seguridad y Privacidad de la Información, Uso de técnicas de cifrado de datos, Categorías de datos personales utilizadas en la entidad, Cumplimiento de los requerimientos normativos y las Guías complementarias expedidas por la SIC, Conociendo la actualización de la política de Seguridad y Privacidad de la Información, Sensibilización al personal de aseo y vigilantes, Seguridad en la Nube, Técnicas de Ingeniería Social</t>
  </si>
  <si>
    <t>Se presentan las evidencias de las actividades de sensibilización en materia de seguridad y privacidad de la información.</t>
  </si>
  <si>
    <t>GIT de Seguridad y Privacidad de la información.</t>
  </si>
  <si>
    <t>5.14</t>
  </si>
  <si>
    <t>"Actualizar y publicar el registro de las bases de datos en el Registro Nacional de Bases de Datos de la SIC y en el micrositio de transparencia, como implementación de la política"</t>
  </si>
  <si>
    <t>Publicación del registro de base de datos actualizado en la SIC y en la Página WEB</t>
  </si>
  <si>
    <t>Se cumplió con la publicación del registro de base de datos en el aplicativo de la SIC y en la pagina Web del ministerio.</t>
  </si>
  <si>
    <t>Pantallazo de pagina del ministerio y del archivo en PDF de las  bases de datos registradas.</t>
  </si>
  <si>
    <t>5.15</t>
  </si>
  <si>
    <t>Realizar mesa de trabajo con RTVC para la creación de contenidos que fortalezcan las temáticas de participación ciudadana.</t>
  </si>
  <si>
    <t>Una (1)</t>
  </si>
  <si>
    <t>Listado de asistencia</t>
  </si>
  <si>
    <t>Se realizó reunión para planear la realización de una estrategia de rendición de cuentas sectorial, donde se realicen espacios con RTVC y el MinTIC, así como, la generación de contenidos en conjunto.</t>
  </si>
  <si>
    <t>Se anexa listado de asistencia y transcripción de la reunión.</t>
  </si>
  <si>
    <t>Oficina Asesora de Planeación y Estudios Sectoriales
GIT Transformación Organizacional</t>
  </si>
  <si>
    <t>5.16</t>
  </si>
  <si>
    <t>Revisión, actualización y divulgación de formatos estandarizados para la generación de espacios de participación ciudadana.</t>
  </si>
  <si>
    <t>Revisión documental y actualizaciones realizadas</t>
  </si>
  <si>
    <t>Se realizaron mesas de trabajo con el GIT de Atención a Grupos de Interés con el fin de revisar la documentación del proceso y realizar la actualización documental</t>
  </si>
  <si>
    <t>Se anexan listados de asistencia de las reuniones realizadas</t>
  </si>
  <si>
    <t>Actualización y estandarización de encuestas aprobadas.</t>
  </si>
  <si>
    <t>Se anexan pantallazos de correos</t>
  </si>
  <si>
    <t>Oficina Asesora de Planeación y Estudios Sectoriales
GIT Transformación Organizacional/ GIT Relacionamiento con los Grupos de Interés y Gestión Documental</t>
  </si>
  <si>
    <t>5.17</t>
  </si>
  <si>
    <t>Realizar acompañamiento a todas las áreas en la definición de criterios de accesibilidad tanto en páginas o micrositios de las iniciativas, así como en los contenidos de las iniciativas que hagan parte de la oferta 2024. Estudios previos o TdR</t>
  </si>
  <si>
    <t>* Se realizaron mesas de trabajo con la Oficina Asesora de Prensa y la Oficina de Tecnologías de la Información para estandarizar los criterios de verificación de accesibilidad web.
* Se realizó acompañamiento y capacitación al GIT de Estadísticas Estudios Sectoriales para elaborar boletines estadísticos de forma accesible.
*Se realizó capacitación a la Dirección de Economía Digital sobre la generación de documentos accesibles.</t>
  </si>
  <si>
    <t>Se anexan listados de asistencias y transcripciones de las mesas de trabajo.</t>
  </si>
  <si>
    <t>Se realizaron mesas de trabajo con diferentes áreas para revisar los temas de accesibilidad web.</t>
  </si>
  <si>
    <t>Se anexan listas de asistencia</t>
  </si>
  <si>
    <t>5.18</t>
  </si>
  <si>
    <t>Formular y divulgar el Manual de Accesibilidad para los colaboradores del MinTIC</t>
  </si>
  <si>
    <t>Documento divulgado</t>
  </si>
  <si>
    <t>*Se realizó Manual de Accesibilidad para la elaboración de contenidos en el Ministerio, el cual se encuentra en publicado en SIMIG.
* Se divulgó el Manual de Accesibilidad en dos capacitaciones realizadas al interior del Ministerio</t>
  </si>
  <si>
    <t>Se anexa el Manual de Accesibilidad y las evidencias de las divulgaciones con el apoyo de la Oficina de Talento Humano</t>
  </si>
  <si>
    <t>5.19</t>
  </si>
  <si>
    <t>Realización de un módulo de accesibilidad de contenidos y medios de difusión de información a través de la Universidad Corporativa .</t>
  </si>
  <si>
    <t>Módulo publicado</t>
  </si>
  <si>
    <t>Se realizó un primer insumo para incorporar los temas de accesibilidad en el marco de la Transparencia para el Módulo del MIPG de la Universidad Corporativa</t>
  </si>
  <si>
    <t>Se anexa documento elaborado</t>
  </si>
  <si>
    <t>Se cuenta con los lineamientos de transparencia y para personas en condición de discapacidad dentro del Módulo de la Universidad Corporativa.</t>
  </si>
  <si>
    <t>Se anexa evidencia</t>
  </si>
  <si>
    <t>5.20</t>
  </si>
  <si>
    <t>Realizar el seguimiento de  la implementación de los criterios físicos de accesibilidad aplicables a las áreas de servicio al ciudadano de acuerdo con la norma técnica colombiana 6047</t>
  </si>
  <si>
    <t>Informes</t>
  </si>
  <si>
    <t xml:space="preserve">Se presenta informe sobre los avances de los  procesos de contratación de la señalización institucional  y las barandas seguridad </t>
  </si>
  <si>
    <t>"Señalización:Se suscribió el COMUNICADO DE ACEPTACIÓN DE LA OFERTA No. 2150-2024 PROCESO DE SELECCIÓN DE MÍNIMA CUANTÍA No. FTIC-MIC-025-2024 en conjunto con el proveedor PRODUCTOS DIGITALES Y CONSTRUCTORES S.A.S., por la suma de CUARENTA Y SIETE MILLONES NOVECIENTOS CINCUENTA Y SEIS MIL PESOS MCTE ($47.956.000). A la fecha de presentación de este informe se encuentra en la etapa de ejecución del diseño y entrega de las señales, de acuerdo con el cronograma aprobado por la supervisión, cumpliendo con las especificaciones técnicas exigidas para cada elemento en el ANEXO TÉCNICO. 
Lo referente al proceso de barandas de seguridad  este proceso se ejecutará considerando la aprobación previa del Instituto Distrital de Patrimonio Cultural y en ese sentido para la vigencia 2025 se estarán ejecutando las actividades en la consecución de esta validación y con ello gestionar el proceso de contratación respectivo. 
Se adjunta Acta del mes de noviembre como parte del seguimiento a la ejecución del contrato 903 de 2022, suscrita entre el contratista DICOIN y el ingeniero Luis Carlos Zambrano, en la que se verifican mantenimientos relacionados con puertas eléctricas de acceso a algunas áreas del edifico Murillo Toro.
"</t>
  </si>
  <si>
    <t>Las evidencias se encuentran cargadas en la carpeta respectiva</t>
  </si>
  <si>
    <t>Subdirección Administrativa</t>
  </si>
  <si>
    <t>5.21</t>
  </si>
  <si>
    <t>Formular e implementar el laboratorio de accesibilidad y lenguaje claro</t>
  </si>
  <si>
    <t>Se realizaron dos mesas de trabajo con el GIT de Atención a Grupos de Interés para tratar la realización de un piloto de laboratorio de accesibilidad y lenguaje claro.</t>
  </si>
  <si>
    <t>Se anexan listados de asistencia</t>
  </si>
  <si>
    <t>Se realizó la actualización del lineamiento de lenguaje claro para poder realizar los laboratorios de accesibilidad.
Del mismo modo, se hicieron mesas de trabajo para la formulación de este espacio.</t>
  </si>
  <si>
    <t>Se adjunta el lineamiento de Lenguaje Claro y listas de asistencia</t>
  </si>
  <si>
    <t>Se formuló y ejecutó un laboratorio de lenguaje claro de forma presencial en las instalaciones del Ministerio</t>
  </si>
  <si>
    <t>Se cargan los listados de asistencia de la participación de las personas</t>
  </si>
  <si>
    <t>Oficina Asesora de Planeación y Estudios Sectoriales
GIT Transformación Organizacional y GIT Grupos de Interés y Gestión Documental</t>
  </si>
  <si>
    <t>5.22</t>
  </si>
  <si>
    <t>Actualización de los lineamientos de lenguaje claro de la entidad.</t>
  </si>
  <si>
    <t>Documento actualizado</t>
  </si>
  <si>
    <t>Se realizó la inclusión de los lineamientos de Lenguaje Claro en el Manual de Contenidos Accesibles versión 2</t>
  </si>
  <si>
    <t>Se adjunta el Manual  para la generación de contenidos accesibles versión 2 con los lineamientos de lenguaje claro</t>
  </si>
  <si>
    <t>5.23</t>
  </si>
  <si>
    <t>Gestionar la estandarización de las  encuestas y formularios que se publican en la página web y canales de atención, en cumplimiento con los criterios mínimos de la Resolución 1519 de 2020.</t>
  </si>
  <si>
    <t>Listados de asistencia, correos electrónicos, oficios, reuniones</t>
  </si>
  <si>
    <t>Se realizó mesa de trabajo con la Oficina Asesora de Prensa y la de Tecnologías de la Información para estandarizar estos documentos a través de los criterios de accesibilidad de la página web y sus contendidos</t>
  </si>
  <si>
    <t>Se realizó la estandarización de las encuestas que se tienen para los espacios de dialogo y la rendición de cuentas. Solo falta la oficialización en Isolución</t>
  </si>
  <si>
    <t>Se adjuntan los formatos estandarizados y correos de aprobación de las coordinadoras de las áreas responsables</t>
  </si>
  <si>
    <t>Se formalizaron las actualiuzaciones de las encuestasde RdC y el Manual de Participación Ciudadana</t>
  </si>
  <si>
    <t>Archivos de evidencia Cargados</t>
  </si>
  <si>
    <t>5.24</t>
  </si>
  <si>
    <t>Revisar todos los documentos que tengan alguna asociación con PAAC, lineamientos de transparencia, accesibilidad, participación ciudadana, trámites que deban ser actualizados en el marco del PTEP</t>
  </si>
  <si>
    <t>Se han revisado las cartas descriptivas y cadenas de valor de Comunicación Estratégica, fortalecimiento Organizacional y Atención a Grupos de Valor, así como el Manual de Servicio al Ciudadano.</t>
  </si>
  <si>
    <t xml:space="preserve">Se anexan cartas descriptivas y cadena de valor con ajustes </t>
  </si>
  <si>
    <t>Se realizó el ajuste del Manual para la generación de contenidos accesibles para adicionar los temas de lenguaje claro, se formuló el Manual de Participación Ciudadana y Rendición de Cuentas que son requeridos para dar línea sobre los temas de transparencia y accesibilidad.</t>
  </si>
  <si>
    <t>Se adjuntan los documentos mencionados</t>
  </si>
  <si>
    <t>Se realizadon actualizaciones y creación de documentos con la alineación estratégica de los temas de transparncia, accesibilidad, particiáción y disposición de la información.</t>
  </si>
  <si>
    <t>Se cragan los documentos relacionados al cumplimiento de la actividad</t>
  </si>
  <si>
    <t>5.25</t>
  </si>
  <si>
    <t>Revisión del Manual de Participación Ciudadana y Relacionamiento con los Grupos de Interés</t>
  </si>
  <si>
    <t xml:space="preserve">Documento revisado </t>
  </si>
  <si>
    <t>Se realizó mesa de trabajo para establecer los requerimientos de elaboración y/o actualización del documento. El cual será tratado en el segundo cuatrimestre del año,</t>
  </si>
  <si>
    <t>Se anexa listado de asistencia de mesa de trabajo</t>
  </si>
  <si>
    <t>Se formuló el Manual de Participación ciudadana y Rendición de Cuentas</t>
  </si>
  <si>
    <t>Se adjunta el documento mencionado</t>
  </si>
  <si>
    <t>GIT Grupos de Interés y Gestión Documental</t>
  </si>
  <si>
    <t>5.26</t>
  </si>
  <si>
    <t>Socialización del Manual de Participación Ciudadana y Relacionamiento con los Grupos de Interés</t>
  </si>
  <si>
    <t>Listado de asistencia, piezas informativas, capsulas entre otras</t>
  </si>
  <si>
    <t>Se realizaron sesiones de socialización del Manual de Participación Ciudadana a los colaboradores de la entidad</t>
  </si>
  <si>
    <t>Se anexan evidencias del cumplimiento de la actividad</t>
  </si>
  <si>
    <t>5.27</t>
  </si>
  <si>
    <t>Realizar capacitaciones a los colaboradores de la entidad sobre el proceso de notificaciones a las diferentes áreas involucradas en el proceso, que apunte a mejorar la atención de los usuarios</t>
  </si>
  <si>
    <t>Se realiza primera capacitación en proceso y requisitos de ley de notificaciones el día 17 de abril.</t>
  </si>
  <si>
    <t>Se anexa evidencia de capacitación del proceso de notificaciones</t>
  </si>
  <si>
    <t>Se realizó capacitación sobre el procedimiento de notificaciones y actualización donde se explica el nuevo procedimiento para la gestión de notificaciones.</t>
  </si>
  <si>
    <t>Se adjunta las evidencia de la capacitación</t>
  </si>
  <si>
    <t>GIT Grupos de Interés y Gestión Documental GIT de Notificaciones</t>
  </si>
  <si>
    <t>5.28</t>
  </si>
  <si>
    <t>Realizar capacitaciones al interior de la entidad sobre el manual de servicio al ciudadano (recepción y tiempos de respuesta de PQRSD, carta de trato digno, protocolos de servicios y servicio al ciudadano, protocolo de administración por cada uno de los canales de atención dispuestos por la entidad).</t>
  </si>
  <si>
    <t>Se realiza una capacitación al interior de la entidad sobre el manual de servicio al ciudadano (recepción y tiempos de respuesta de PQRSD, carta de trato digno, protocolos de servicios y servicio al ciudadano, protocolo de administración por cada uno de los canales de atención dispuestos por la entidad y participación ciudadana).</t>
  </si>
  <si>
    <t>Se anexa pieza de invitación y listado de asistencia</t>
  </si>
  <si>
    <t>Se adjuntan las evidencias de las capacitaciones</t>
  </si>
  <si>
    <t>5.29</t>
  </si>
  <si>
    <t>Implementar lineamiento de Gobierno Abierto (Datos Abiertos, Gobernanza Abierta, Soluciones Abiertas, Empoderamiento Abierto con Apoyo de Fundación Corona)</t>
  </si>
  <si>
    <t>Lineamiento realizado</t>
  </si>
  <si>
    <t>Se realizó solicitud formal a Fundación Corona para tener asesoría sobre este lineamiento.</t>
  </si>
  <si>
    <t>Se anexa correo de solicitud</t>
  </si>
  <si>
    <t>Se realizó mesa de trabajo con la Fundación Corona, donde se definió que la estrategia que se tiene de Datos Abiertos de la entidad, cuenta como implementación de los lineamientos de Gobierno Abierto.</t>
  </si>
  <si>
    <t>Se relaciona la estrategia de datos abiertos 2024 que hace parte integral con los lineamientos de Gobierno Abierto, ésta se puede consultar en la url: https://www.datos.gov.co/stories/en/s/Iniciativa-Datos-Abiertos-de-Colombia-2024/nvf3-jun6/</t>
  </si>
  <si>
    <t>5.30</t>
  </si>
  <si>
    <t>Capacitar a los funcionarios del Ministerio en la construcción de documentos con criterios de accesibilidad web (Word, Pdf, Excel, Power Point)</t>
  </si>
  <si>
    <t>Se llevaron a cabo tres capacitaciones asociadas la construcción de documentos con criterios de accesibilidad, para funcionarios de la entidad</t>
  </si>
  <si>
    <t>Listado de asistencia de :
Excel basic- accesibilidad
Excel Intermedio- Accesibilidad
Publicaciones</t>
  </si>
  <si>
    <t>GIT Desarrollo de Talento Humano</t>
  </si>
  <si>
    <t>5.31</t>
  </si>
  <si>
    <t>Formular e implementar el  Código de Integridad de la entidad</t>
  </si>
  <si>
    <t>Documento formulado</t>
  </si>
  <si>
    <t xml:space="preserve">Se cuenta con el borrador del plan de implementación así como la propuesta del código de integridad, cuya presentación y aprobación se llevará a cabo en el comité MIG del mes de mayo </t>
  </si>
  <si>
    <t xml:space="preserve">se adjunta borrados del plan, presentación </t>
  </si>
  <si>
    <t>Se realizó la aprobación en comité MIG del código de integridad de la entidad al cuál se le incorpora un valor para un total de 7 valores, adicionalmente se adopta mediante la Resolución 3240 de 2024</t>
  </si>
  <si>
    <t xml:space="preserve">Código de integridad formalizado en el sistema de gestión de calidad bajo código GTH-TIC-DC-002 , Resolución 3240 de 2024 </t>
  </si>
  <si>
    <t>Componente 6. Iniciativas Adicionales</t>
  </si>
  <si>
    <t>6.1</t>
  </si>
  <si>
    <t>Realizar capacitaciones relacionadas con el Gestor Documental sobre el manejo de la información de la entidad</t>
  </si>
  <si>
    <t>Listas de asistencia o grabaciones</t>
  </si>
  <si>
    <t>Se realizaron capacitaciones a los colaboradores de la entidad sobre el Gestor Documental, el 7, 20, 26 de febrero y 20 de marzo.</t>
  </si>
  <si>
    <t>Listados de asistencia a las capacitaciones</t>
  </si>
  <si>
    <t>Fecha de elaboración: 21 de diciembre de 2023</t>
  </si>
  <si>
    <t>Fecha de Aprobación Comité MIG: 26 de diciembre de 2023</t>
  </si>
  <si>
    <t>Fecha de Publicación Página web: 31 de enero de 2023</t>
  </si>
  <si>
    <t>Fecha publicación I monitoreo: 16 de mayo de 2024</t>
  </si>
  <si>
    <t>Fecha publicación II monitoreo: 13 de septiembre de 2024</t>
  </si>
  <si>
    <t>Actividad ejecutada y cumplida en un 100% en el segundo cuatrimestre.</t>
  </si>
  <si>
    <t>Actividad ejecutada y cumplida en un 100% en el primer semestre.</t>
  </si>
  <si>
    <t>Actividad ejecutada y cumplida en un 100%en el segundo cuatrimestre.</t>
  </si>
  <si>
    <t>Actividad ejecutada y cumplida en un 100%en el primer  cuatrimestre.</t>
  </si>
  <si>
    <t>Se realizó la evaluación a la administración de Riesgos de la entidad a 12 porcesos, según muestra seleccionada.</t>
  </si>
  <si>
    <t>Infomre de Evaluación a la Administración de Riesgos de Gestión, Fiscales, SPI E Interrupcción. Radicado el 26 de diciembre de 2024.</t>
  </si>
  <si>
    <t>Actividad ejecutada y cumplida en un 100% en el primer cuatrimestre.</t>
  </si>
  <si>
    <t>Actividad ejecutada y cumplida en un 100% .</t>
  </si>
  <si>
    <t>Fecha publicación III monitoreo: 16 de enero de 2025</t>
  </si>
  <si>
    <t>Componente</t>
  </si>
  <si>
    <t>N° Actividades por componente</t>
  </si>
  <si>
    <t>Finalizadas a 31 de diciembre 2024</t>
  </si>
  <si>
    <t>En ejecución</t>
  </si>
  <si>
    <t>Prendientes de Iniciar</t>
  </si>
  <si>
    <t>Con retraso</t>
  </si>
  <si>
    <t>1. Debida Diligencia</t>
  </si>
  <si>
    <t>2. Prevención, Gestión y Administración de Riesgos LA/FT/PADAM y Riesgos de Corrupción</t>
  </si>
  <si>
    <t>3. Redes Institucionales para el Fortalecimiento de la Prevención de Actos de Corrupción, Transparencia, y Legalidad</t>
  </si>
  <si>
    <t>4. Canales de Denuncia de Presuntos Actos de Corrupción</t>
  </si>
  <si>
    <t>5. Estrategia de Transparencia, Estado Abierto, Acceso a la Información Pública y Cultura de la Legalidad</t>
  </si>
  <si>
    <t>6. Iniciativas Adicionales</t>
  </si>
  <si>
    <t>TOTAL</t>
  </si>
  <si>
    <t>Porcentaje de cumplimiento  PTYEP-MINTIC</t>
  </si>
  <si>
    <t>Cumplimiento Programa de transparencia y Ética Pública del Mintic-2024.
Tercer monitoreo-periodo (Septiembre-Diciembre)</t>
  </si>
  <si>
    <t>La implementación conjunta entre la Oficina de Tecnologías de la Información (OTI) y la Dirección de Industria de Comunicaciones (DICOM) ha optimizado la gestión de trámites mediante una herramienta que digitaliza y automatiza actividades manuales, garantiza el cumplimiento de los tiempos legales y mejora la eficiencia interna. 
Entre los logros alcanzados destacan formularios intuitivos, validación de campos, interoperabilidad con el sistema IntegraTIC, trazabilidad de solicitudes, y la automatización de pasos clave como la asignación de distintivos de llamada, consultas de licencias en línea, y generación automática de carnés y oficios de respuesta. 
La herramienta incluye paneles de revisión, monitorización de trámites, reportes y tableros de control, fortaleciendo la experiencia del usuario y la supervisión operativa, contribuyendo así a la modernización de actividades administrativas.</t>
  </si>
  <si>
    <t>* Acta entrega a satisfacción de migración
* Imagen tomada del aplicativo donde se corre el trámite</t>
  </si>
  <si>
    <t>0,25</t>
  </si>
  <si>
    <t>La implementación conjunta entre la Oficina de Tecnologías de la Información (OTI) y la Dirección de Industria de Comunicaciones (DICOM) ha optimizado la gestión de trámites mediante una herramienta que automatiza procesos manuales, garantiza el cumplimiento de los tiempos legales y mejora la eficiencia interna. 
Entre los logros alcanzados destacan formularios intuitivos, validación de campos, interoperabilidad con el sistema IntegraTIC, trazabilidad de solicitudes, y la automatización de pasos clave como la asignación de distintivos de llamada, consultas de licencias en línea, y generación automática de carnés y oficios de respuesta. Además, la herramienta incluye paneles de revisión, monitorización de trámites, reportes y tableros de control, fortaleciendo la experiencia del usuario y la supervisión operativa, contribuyendo así a la modernización de los procesos administrativos.</t>
  </si>
  <si>
    <t>Actividad ejecutada y cumplida en un 100%</t>
  </si>
  <si>
    <t>Con corte a 20-diciembre-2024:
* Se definió plan de trabajo en conjunto con la Oficina de Tecnologías de la Información -OTI, se desarrollaron mesas de trabajo, se envío información sobre el trámite para entendimiento de su flujo. Desde la OTI se realizaron estudios de mercado para estimar los costos de la automatización y así elegir la línea por la cual se podría adelantar este proceso. No obstante, las gestiones adelantadas a la fecha no ha sido posible llevar a cabo el proceso de licitación para contratar al proveedor que realizaría dicha automatización. 
* Se realizó mesa de trabajo el 17-dic-24 entre la OAPES, GIT de TO, OTI , GIT de Cartera y Subdirección Financiera, la cual tuvo como propósito presentar el tema anterior, en donde se decidió realizar las siguientes actividades: 
i)   Consultar al DAFP la posibilidad de eliminar la estrategía y registrarla en 2025,  
ii)   Llevar al comité MIG, sesión 86 del 19-dic-2024, la situación y solicitar aprobación de eliminación de la estrategia,  
iii)  Enviar al correo eva@funcionpublica.gov.co informando la decisión tomada por el Comité MIG,
iv) Retirar del PTEP2024 esta estrategía e incorporarla en 2025, una vez se cuente con plan de trabajo definido por OTI.
iv) Realizar mesas de trabajo con la OTI para definir nuevo plan de trabajo feb a nov-2025 para automatizar el trámite.</t>
  </si>
  <si>
    <t>* Cartera: PPT para Comité MIG No. 86 sesión 19-dic-24.
* Cartera: Respuesta 19-dic-24 a observaciones OCI por PPT Comité MIG No. 86. 
* OAPES/GTO: Radicado DAFP No. 20242060882102, correo asunto: Eliminar estrategia RdT 2024.
* OAPES/GTO Acta Comité MIG sesión No. 86 del 19-dic-24.
* OTI: Análisis de mercado proceso FUTIC 069-2024.
* OTI: Anexo técnico automatización proceso FUTIC 069-2024.
* OTI: Análisis de mercado proceso FUTIC 087-2024.
* OTI: Anexo técnico automatización proceso FUTIC 087-2024.</t>
  </si>
  <si>
    <t>Para la vigencia 2024 se solicitó a la función pública la eliminación del trámite y adicionarlo para la vigencia 2025. La eliminación quedo aprobada el 19 de diciembre de 2024.</t>
  </si>
  <si>
    <t>Se presentó en el Comite MIG No. 86 la Reprogramación estrategia 2024 racionalización de trámites ​- Cumplimiento Dec. 088 de 2022.
Aprobar la reprogramación de la estrategia 2024 racionalización de trámites, la cual consistente en la automatización del trámite SUIT No. 24608 “Devolución y/o compensación de pagos en exceso y pagos de lo no debido por conceptos no tributarios”, con un nuevo periodo para su cumplimiento “febrero a noviembre-2025” y poder así ejecutarla en dicha vigencia, en conjunto y colaboración de la Oficina de Tecnologías de la Información. ​
​Una vez aprobada la solicitud por parte de los miembros del Comité MIG, la Oficina Asesora de Planeación y Estudios Sectoriales realizará las siguientes actividades:​
​Solicitar a Función Pública de la eliminación de la estrategia MinTIC 2024 del consolidado cargado en el aplicativo SUIT,​
Informar a la Oficina de Control Interno la eliminación de la estrategia 2024, base para su evaluación tercer cuatrimestre 2024.
Incluir la estrategia definida para el trámite en el consolidado MinTIC 2025 “racionalización de trámites, formato Función Pública”.
Solicitar aprobación de la versión final, por parte de las dependencias responsables y Cargar en el aplicativo SUIT de la Función Pública, las estrategias definidas para su realización en 2025.​</t>
  </si>
  <si>
    <t xml:space="preserve"> Ppt del Comité MIG No. 86</t>
  </si>
  <si>
    <t>Oficina Asesora de Planeación y Estudios Sectoriales - GIT Transformación Organizacional
DICOM</t>
  </si>
  <si>
    <r>
      <t>La Oficina de Control Interno, una vez realizado el seguimiento y la validación de los avances y evidencias de cada una de las actividades documentadas dentro del Programa de Transparencia y Ética Pública del Mintic, considera que las actividades y metas programadas para este último cuatrimestre  2024, se cumplieron al 100%. Así mismo, presenta las siguientes conclusiones y recomendaciones:
1. La</t>
    </r>
    <r>
      <rPr>
        <b/>
        <sz val="12"/>
        <color theme="1"/>
        <rFont val="Arial Narrow"/>
        <family val="2"/>
      </rPr>
      <t xml:space="preserve"> </t>
    </r>
    <r>
      <rPr>
        <sz val="12"/>
        <color theme="1"/>
        <rFont val="Arial Narrow"/>
        <family val="2"/>
      </rPr>
      <t>actividad: 5.11</t>
    </r>
    <r>
      <rPr>
        <b/>
        <sz val="12"/>
        <color theme="1"/>
        <rFont val="Arial Narrow"/>
        <family val="2"/>
      </rPr>
      <t xml:space="preserve"> </t>
    </r>
    <r>
      <rPr>
        <sz val="12"/>
        <color theme="1"/>
        <rFont val="Arial Narrow"/>
        <family val="2"/>
      </rPr>
      <t>“Publicar en el micrositio de transparencia los informes de recursos y resultados obtenidos en cumplimiento de los acuerdos del Plan Nacional de Desarrollo 2022-2026 "Colombia Potencia Mundial de la Vida" con los pueblos Indígenas, comunidades Negras, Afrodescendientes, Raizales y Palenqueros y Rrom”, para el segundo monitoreo presentó un rezadgo, el cual fue subsanado para este tercer cuatrimestre cuya fecha de cumplimiento fue el mes de diciembre de 2024.
2. La actividad 5.1</t>
    </r>
    <r>
      <rPr>
        <b/>
        <sz val="12"/>
        <color theme="1"/>
        <rFont val="Arial Narrow"/>
        <family val="2"/>
      </rPr>
      <t xml:space="preserve"> </t>
    </r>
    <r>
      <rPr>
        <sz val="12"/>
        <color theme="1"/>
        <rFont val="Arial Narrow"/>
        <family val="2"/>
      </rPr>
      <t xml:space="preserve"> “Actualizar semestralmente el portal de Colombia TIC en la pestaña de 'Conectando un país' con toda la información de los proyectos de Telecomunicaciones sociales ejecutados desde la Dirección de Infraestructura", presentó un cambio en el número de sus entregables, paso de 2 a 1, el cual fue aprobado en Comite MIG del 26 de diciembre del 2024.
3.La actividad 2.82  “Automatizar el trámite Devolución y/o compensación de pagos en exceso y pagos de lo no debido por conceptos no tributarios, en cumplimiento del Decreto 088 de 2022”, fue eliminado de la Estrategia de Racionalización de trámites de la vigencia 2024, cuya aprobación fue realizada por la Función Pública el 19 de diciembre del 2024 y en Comité MIG N~86.
La Oficina de Control Interno recomienda seguir realizando los reportes de manera oportuna y veraz, con el fin de seguir dando cumplimiento dentro de las fechas establecidas por cada actividad, generando las alertas y/o modificaciones pertinentes de manera planificada y con anterioridad, evitando retrazos e incumplimientos.
Como fortaleza se recalca el buen  desempeño por cada una de las áreas responsables en el cumplimeinto de las actividades documentadas dentro del Programa de Transparencia y Ética Pública del Mintic, la veracidad y oportunidad en las evidencias suministradas durante los seguimientos realizados.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</si>
</sst>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font>
      <sz val="12"/>
      <color theme="1"/>
      <name val="Aptos Narrow"/>
      <family val="2"/>
      <scheme val="minor"/>
    </font>
    <font>
      <sz val="12"/>
      <color theme="1"/>
      <name val="Aptos Narrow"/>
      <family val="2"/>
      <scheme val="minor"/>
    </font>
    <font>
      <u/>
      <sz val="12"/>
      <color theme="10"/>
      <name val="Aptos Narrow"/>
      <family val="2"/>
      <scheme val="minor"/>
    </font>
    <font>
      <sz val="12"/>
      <color theme="1"/>
      <name val="Arial Narrow"/>
      <family val="2"/>
    </font>
    <font>
      <b/>
      <sz val="18"/>
      <color theme="7" tint="-0.249977111117893"/>
      <name val="Arial Narrow"/>
      <family val="2"/>
    </font>
    <font>
      <b/>
      <sz val="24"/>
      <color theme="1"/>
      <name val="Arial Narrow"/>
      <family val="2"/>
    </font>
    <font>
      <b/>
      <sz val="14"/>
      <color theme="1"/>
      <name val="Arial Narrow"/>
      <family val="2"/>
    </font>
    <font>
      <b/>
      <sz val="12"/>
      <color theme="1"/>
      <name val="Arial Narrow"/>
      <family val="2"/>
    </font>
    <font>
      <b/>
      <sz val="12"/>
      <color theme="0"/>
      <name val="Arial Narrow"/>
      <family val="2"/>
    </font>
    <font>
      <b/>
      <sz val="9"/>
      <color theme="0"/>
      <name val="Arial Narrow"/>
      <family val="2"/>
    </font>
    <font>
      <sz val="9"/>
      <color theme="1"/>
      <name val="Arial Narrow"/>
      <family val="2"/>
    </font>
    <font>
      <sz val="14"/>
      <color theme="1"/>
      <name val="Arial Narrow"/>
      <family val="2"/>
    </font>
    <font>
      <b/>
      <sz val="10"/>
      <color theme="0"/>
      <name val="Arial Narrow"/>
      <family val="2"/>
    </font>
    <font>
      <sz val="12"/>
      <name val="Arial Narrow"/>
      <family val="2"/>
    </font>
    <font>
      <sz val="12"/>
      <color rgb="FF000000"/>
      <name val="Arial Narrow"/>
      <family val="2"/>
    </font>
    <font>
      <b/>
      <sz val="12"/>
      <color rgb="FFFF0000"/>
      <name val="Arial Narrow"/>
      <family val="2"/>
    </font>
    <font>
      <sz val="12"/>
      <color rgb="FFFF0000"/>
      <name val="Arial Narrow"/>
      <family val="2"/>
    </font>
    <font>
      <b/>
      <sz val="20"/>
      <color theme="7" tint="-0.249977111117893"/>
      <name val="Arial Narrow"/>
      <family val="2"/>
    </font>
    <font>
      <b/>
      <sz val="12"/>
      <color rgb="FF000000"/>
      <name val="Aptos Narrow"/>
      <family val="2"/>
      <scheme val="minor"/>
    </font>
    <font>
      <b/>
      <sz val="9"/>
      <color rgb="FF000000"/>
      <name val="Aptos Narrow"/>
      <family val="2"/>
      <scheme val="minor"/>
    </font>
    <font>
      <sz val="9"/>
      <color rgb="FF000000"/>
      <name val="Aptos Narrow"/>
      <family val="2"/>
      <scheme val="minor"/>
    </font>
    <font>
      <b/>
      <sz val="10"/>
      <color rgb="FF000000"/>
      <name val="Aptos Narrow"/>
      <family val="2"/>
      <scheme val="minor"/>
    </font>
    <font>
      <sz val="12"/>
      <color rgb="FF000000"/>
      <name val="Aptos Narrow"/>
      <family val="2"/>
      <scheme val="minor"/>
    </font>
    <font>
      <b/>
      <sz val="28"/>
      <color theme="1"/>
      <name val="Arial Narrow"/>
      <family val="2"/>
    </font>
  </fonts>
  <fills count="9">
    <fill>
      <patternFill patternType="none"/>
    </fill>
    <fill>
      <patternFill patternType="gray125"/>
    </fill>
    <fill>
      <patternFill patternType="solid">
        <fgColor theme="4" tint="-0.499984740745262"/>
        <bgColor rgb="FF95B3D7"/>
      </patternFill>
    </fill>
    <fill>
      <patternFill patternType="solid">
        <fgColor theme="4" tint="-0.499984740745262"/>
        <bgColor indexed="64"/>
      </patternFill>
    </fill>
    <fill>
      <patternFill patternType="solid">
        <fgColor theme="4" tint="-0.249977111117893"/>
        <bgColor indexed="64"/>
      </patternFill>
    </fill>
    <fill>
      <patternFill patternType="solid">
        <fgColor theme="7" tint="-0.499984740745262"/>
        <bgColor rgb="FF95B3D7"/>
      </patternFill>
    </fill>
    <fill>
      <patternFill patternType="solid">
        <fgColor rgb="FFDBEFF5"/>
        <bgColor indexed="64"/>
      </patternFill>
    </fill>
    <fill>
      <patternFill patternType="solid">
        <fgColor theme="0"/>
        <bgColor indexed="64"/>
      </patternFill>
    </fill>
    <fill>
      <patternFill patternType="solid">
        <fgColor rgb="FF92D050"/>
        <bgColor indexed="64"/>
      </patternFill>
    </fill>
  </fills>
  <borders count="56">
    <border>
      <left/>
      <right/>
      <top/>
      <bottom/>
      <diagonal/>
    </border>
    <border>
      <left style="medium">
        <color rgb="FFFFC000"/>
      </left>
      <right/>
      <top style="medium">
        <color rgb="FFFFC000"/>
      </top>
      <bottom/>
      <diagonal/>
    </border>
    <border>
      <left/>
      <right/>
      <top style="medium">
        <color rgb="FFFFC000"/>
      </top>
      <bottom/>
      <diagonal/>
    </border>
    <border>
      <left style="medium">
        <color rgb="FFFFC000"/>
      </left>
      <right/>
      <top style="medium">
        <color rgb="FFFFC000"/>
      </top>
      <bottom style="thin">
        <color rgb="FFFFC000"/>
      </bottom>
      <diagonal/>
    </border>
    <border>
      <left/>
      <right/>
      <top style="medium">
        <color rgb="FFFFC000"/>
      </top>
      <bottom style="thin">
        <color rgb="FFFFC000"/>
      </bottom>
      <diagonal/>
    </border>
    <border>
      <left/>
      <right style="medium">
        <color rgb="FFFFC000"/>
      </right>
      <top style="medium">
        <color rgb="FFFFC000"/>
      </top>
      <bottom style="thin">
        <color rgb="FFFFC000"/>
      </bottom>
      <diagonal/>
    </border>
    <border>
      <left style="thin">
        <color rgb="FFFFC000"/>
      </left>
      <right/>
      <top style="thin">
        <color rgb="FFFFC000"/>
      </top>
      <bottom/>
      <diagonal/>
    </border>
    <border>
      <left style="medium">
        <color rgb="FFFFC000"/>
      </left>
      <right style="thin">
        <color rgb="FFFFC000"/>
      </right>
      <top style="thin">
        <color theme="4"/>
      </top>
      <bottom/>
      <diagonal/>
    </border>
    <border>
      <left style="medium">
        <color rgb="FFFFC000"/>
      </left>
      <right/>
      <top/>
      <bottom style="thin">
        <color rgb="FFFFC000"/>
      </bottom>
      <diagonal/>
    </border>
    <border>
      <left/>
      <right/>
      <top/>
      <bottom style="thin">
        <color rgb="FFFFC000"/>
      </bottom>
      <diagonal/>
    </border>
    <border>
      <left style="medium">
        <color rgb="FFFFC000"/>
      </left>
      <right style="thin">
        <color rgb="FFFFC000"/>
      </right>
      <top style="thin">
        <color rgb="FFFFC000"/>
      </top>
      <bottom style="thin">
        <color rgb="FFFFC000"/>
      </bottom>
      <diagonal/>
    </border>
    <border>
      <left style="thin">
        <color rgb="FFFFC000"/>
      </left>
      <right style="thin">
        <color rgb="FFFFC000"/>
      </right>
      <top style="thin">
        <color rgb="FFFFC000"/>
      </top>
      <bottom style="thin">
        <color rgb="FFFFC000"/>
      </bottom>
      <diagonal/>
    </border>
    <border>
      <left style="thin">
        <color rgb="FFFFC000"/>
      </left>
      <right style="medium">
        <color rgb="FFFFC000"/>
      </right>
      <top style="thin">
        <color rgb="FFFFC000"/>
      </top>
      <bottom style="thin">
        <color rgb="FFFFC000"/>
      </bottom>
      <diagonal/>
    </border>
    <border>
      <left style="thin">
        <color rgb="FFFFC000"/>
      </left>
      <right/>
      <top/>
      <bottom/>
      <diagonal/>
    </border>
    <border>
      <left style="medium">
        <color rgb="FFFFC000"/>
      </left>
      <right style="thin">
        <color rgb="FFFFC000"/>
      </right>
      <top/>
      <bottom style="thin">
        <color theme="4"/>
      </bottom>
      <diagonal/>
    </border>
    <border>
      <left style="thin">
        <color rgb="FFFFC000"/>
      </left>
      <right/>
      <top style="thin">
        <color rgb="FFFFC000"/>
      </top>
      <bottom style="thin">
        <color rgb="FFFFC000"/>
      </bottom>
      <diagonal/>
    </border>
    <border>
      <left style="thin">
        <color theme="4"/>
      </left>
      <right/>
      <top style="thin">
        <color indexed="64"/>
      </top>
      <bottom style="thin">
        <color theme="4"/>
      </bottom>
      <diagonal/>
    </border>
    <border>
      <left style="medium">
        <color rgb="FFFFC000"/>
      </left>
      <right style="thin">
        <color rgb="FFFFC000"/>
      </right>
      <top style="thin">
        <color rgb="FFFFC000"/>
      </top>
      <bottom/>
      <diagonal/>
    </border>
    <border>
      <left style="thin">
        <color rgb="FFFFC000"/>
      </left>
      <right style="thin">
        <color rgb="FFFFC000"/>
      </right>
      <top style="thin">
        <color rgb="FFFFC000"/>
      </top>
      <bottom/>
      <diagonal/>
    </border>
    <border>
      <left style="thin">
        <color rgb="FFFFC000"/>
      </left>
      <right style="medium">
        <color rgb="FFFFC000"/>
      </right>
      <top style="thin">
        <color rgb="FFFFC000"/>
      </top>
      <bottom/>
      <diagonal/>
    </border>
    <border>
      <left style="thin">
        <color theme="4"/>
      </left>
      <right/>
      <top style="thin">
        <color theme="4"/>
      </top>
      <bottom style="thin">
        <color theme="4"/>
      </bottom>
      <diagonal/>
    </border>
    <border>
      <left/>
      <right/>
      <top style="thin">
        <color rgb="FFFFC000"/>
      </top>
      <bottom/>
      <diagonal/>
    </border>
    <border>
      <left style="thin">
        <color theme="4"/>
      </left>
      <right style="thin">
        <color indexed="64"/>
      </right>
      <top style="thin">
        <color theme="4"/>
      </top>
      <bottom style="thin">
        <color theme="4"/>
      </bottom>
      <diagonal/>
    </border>
    <border>
      <left style="thin">
        <color theme="4"/>
      </left>
      <right style="thin">
        <color indexed="64"/>
      </right>
      <top/>
      <bottom/>
      <diagonal/>
    </border>
    <border>
      <left style="medium">
        <color rgb="FFFFC000"/>
      </left>
      <right style="thin">
        <color rgb="FFFFC000"/>
      </right>
      <top style="thin">
        <color rgb="FFFFC000"/>
      </top>
      <bottom style="medium">
        <color rgb="FFFFC000"/>
      </bottom>
      <diagonal/>
    </border>
    <border>
      <left style="thin">
        <color rgb="FFFFC000"/>
      </left>
      <right style="thin">
        <color rgb="FFFFC000"/>
      </right>
      <top style="thin">
        <color rgb="FFFFC000"/>
      </top>
      <bottom style="medium">
        <color rgb="FFFFC000"/>
      </bottom>
      <diagonal/>
    </border>
    <border>
      <left style="thin">
        <color rgb="FFFFC000"/>
      </left>
      <right/>
      <top style="thin">
        <color rgb="FFFFC000"/>
      </top>
      <bottom style="medium">
        <color rgb="FFFFC000"/>
      </bottom>
      <diagonal/>
    </border>
    <border>
      <left style="thin">
        <color rgb="FFFFC000"/>
      </left>
      <right style="medium">
        <color rgb="FFFFC000"/>
      </right>
      <top style="thin">
        <color rgb="FFFFC000"/>
      </top>
      <bottom style="medium">
        <color rgb="FFFFC000"/>
      </bottom>
      <diagonal/>
    </border>
    <border>
      <left style="medium">
        <color rgb="FFFFC000"/>
      </left>
      <right/>
      <top/>
      <bottom/>
      <diagonal/>
    </border>
    <border>
      <left/>
      <right style="medium">
        <color rgb="FFFFC000"/>
      </right>
      <top/>
      <bottom/>
      <diagonal/>
    </border>
    <border>
      <left style="medium">
        <color rgb="FFFFC000"/>
      </left>
      <right/>
      <top style="thin">
        <color rgb="FFFFC000"/>
      </top>
      <bottom style="thin">
        <color rgb="FFFFC000"/>
      </bottom>
      <diagonal/>
    </border>
    <border>
      <left/>
      <right/>
      <top style="thin">
        <color rgb="FFFFC000"/>
      </top>
      <bottom style="thin">
        <color rgb="FFFFC000"/>
      </bottom>
      <diagonal/>
    </border>
    <border>
      <left/>
      <right style="medium">
        <color rgb="FFFFC000"/>
      </right>
      <top style="thin">
        <color rgb="FFFFC000"/>
      </top>
      <bottom style="thin">
        <color rgb="FFFFC000"/>
      </bottom>
      <diagonal/>
    </border>
    <border>
      <left/>
      <right style="thin">
        <color rgb="FFFFC000"/>
      </right>
      <top style="thin">
        <color rgb="FFFFC000"/>
      </top>
      <bottom style="thin">
        <color rgb="FFFFC000"/>
      </bottom>
      <diagonal/>
    </border>
    <border>
      <left style="thin">
        <color rgb="FFFFC000"/>
      </left>
      <right style="thin">
        <color rgb="FFFFC000"/>
      </right>
      <top/>
      <bottom style="thin">
        <color rgb="FFFFC000"/>
      </bottom>
      <diagonal/>
    </border>
    <border>
      <left/>
      <right style="thin">
        <color rgb="FFFFC000"/>
      </right>
      <top style="thin">
        <color rgb="FFFFC000"/>
      </top>
      <bottom/>
      <diagonal/>
    </border>
    <border>
      <left style="thin">
        <color theme="4"/>
      </left>
      <right style="thin">
        <color theme="4"/>
      </right>
      <top style="thin">
        <color theme="4"/>
      </top>
      <bottom style="thin">
        <color theme="4"/>
      </bottom>
      <diagonal/>
    </border>
    <border>
      <left style="medium">
        <color rgb="FFFFC000"/>
      </left>
      <right style="thin">
        <color rgb="FFFFC000"/>
      </right>
      <top/>
      <bottom style="thin">
        <color rgb="FFFFC000"/>
      </bottom>
      <diagonal/>
    </border>
    <border>
      <left style="thin">
        <color rgb="FFFFC000"/>
      </left>
      <right style="medium">
        <color rgb="FFFFC000"/>
      </right>
      <top/>
      <bottom style="thin">
        <color rgb="FFFFC000"/>
      </bottom>
      <diagonal/>
    </border>
    <border>
      <left style="thin">
        <color rgb="FFFFC000"/>
      </left>
      <right/>
      <top/>
      <bottom style="thin">
        <color rgb="FFFFC000"/>
      </bottom>
      <diagonal/>
    </border>
    <border>
      <left style="thin">
        <color rgb="FFFFC000"/>
      </left>
      <right/>
      <top style="thin">
        <color theme="4"/>
      </top>
      <bottom/>
      <diagonal/>
    </border>
    <border>
      <left style="thin">
        <color rgb="FFFFC000"/>
      </left>
      <right/>
      <top style="medium">
        <color rgb="FFFFC000"/>
      </top>
      <bottom/>
      <diagonal/>
    </border>
    <border>
      <left style="thin">
        <color indexed="64"/>
      </left>
      <right style="thin">
        <color indexed="64"/>
      </right>
      <top style="thin">
        <color indexed="64"/>
      </top>
      <bottom style="thin">
        <color indexed="64"/>
      </bottom>
      <diagonal/>
    </border>
    <border>
      <left style="medium">
        <color rgb="FFFFC000"/>
      </left>
      <right/>
      <top style="thin">
        <color theme="4"/>
      </top>
      <bottom style="thin">
        <color rgb="FFFFC000"/>
      </bottom>
      <diagonal/>
    </border>
    <border>
      <left style="thin">
        <color theme="4"/>
      </left>
      <right/>
      <top/>
      <bottom/>
      <diagonal/>
    </border>
    <border>
      <left style="medium">
        <color rgb="FFFFC000"/>
      </left>
      <right style="thin">
        <color rgb="FFFFC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FFCA08"/>
      </left>
      <right style="medium">
        <color rgb="FFFFCA08"/>
      </right>
      <top style="medium">
        <color rgb="FFFFCA08"/>
      </top>
      <bottom style="medium">
        <color rgb="FFFFCA08"/>
      </bottom>
      <diagonal/>
    </border>
    <border>
      <left/>
      <right/>
      <top/>
      <bottom style="thin">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53">
    <xf numFmtId="0" fontId="0" fillId="0" borderId="0" xfId="0"/>
    <xf numFmtId="0" fontId="3" fillId="0" borderId="0" xfId="0" applyFont="1" applyAlignment="1">
      <alignment horizontal="left" vertical="center"/>
    </xf>
    <xf numFmtId="2" fontId="3" fillId="0" borderId="0" xfId="0" applyNumberFormat="1" applyFont="1" applyAlignment="1">
      <alignment horizontal="center" vertical="center"/>
    </xf>
    <xf numFmtId="9" fontId="3"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xf numFmtId="14" fontId="3" fillId="0" borderId="0" xfId="0" applyNumberFormat="1" applyFont="1" applyAlignment="1">
      <alignment horizontal="center" vertical="center"/>
    </xf>
    <xf numFmtId="0" fontId="3" fillId="0" borderId="0" xfId="0" applyFont="1" applyAlignment="1">
      <alignment horizontal="center" vertical="center"/>
    </xf>
    <xf numFmtId="9" fontId="5" fillId="0" borderId="0" xfId="0" applyNumberFormat="1"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9" fontId="3" fillId="0" borderId="0" xfId="1" applyFont="1" applyAlignment="1">
      <alignment horizontal="center" vertical="center"/>
    </xf>
    <xf numFmtId="0" fontId="8" fillId="3" borderId="3" xfId="0" applyFont="1" applyFill="1" applyBorder="1" applyAlignment="1">
      <alignment horizontal="center" vertical="center"/>
    </xf>
    <xf numFmtId="9" fontId="8" fillId="3" borderId="4" xfId="0" applyNumberFormat="1" applyFont="1" applyFill="1" applyBorder="1" applyAlignment="1">
      <alignment horizontal="center" vertical="center"/>
    </xf>
    <xf numFmtId="0" fontId="8" fillId="3" borderId="4" xfId="0" applyFont="1" applyFill="1" applyBorder="1" applyAlignment="1">
      <alignment horizontal="left" vertical="center"/>
    </xf>
    <xf numFmtId="0" fontId="8" fillId="3" borderId="5" xfId="0" applyFont="1" applyFill="1" applyBorder="1" applyAlignment="1">
      <alignment horizontal="left" vertical="center"/>
    </xf>
    <xf numFmtId="2" fontId="8" fillId="3" borderId="3" xfId="0" applyNumberFormat="1" applyFont="1" applyFill="1" applyBorder="1" applyAlignment="1">
      <alignment horizontal="center" vertical="center"/>
    </xf>
    <xf numFmtId="164" fontId="8" fillId="3" borderId="4" xfId="0" applyNumberFormat="1" applyFont="1" applyFill="1" applyBorder="1" applyAlignment="1">
      <alignment horizontal="center" vertical="center"/>
    </xf>
    <xf numFmtId="0" fontId="8" fillId="4" borderId="10" xfId="0" applyFont="1" applyFill="1" applyBorder="1" applyAlignment="1">
      <alignment horizontal="center" vertical="center"/>
    </xf>
    <xf numFmtId="9" fontId="8" fillId="4" borderId="11" xfId="1" applyFont="1" applyFill="1" applyBorder="1" applyAlignment="1">
      <alignment horizontal="center" vertical="center"/>
    </xf>
    <xf numFmtId="0" fontId="8" fillId="4" borderId="11" xfId="0" applyFont="1" applyFill="1" applyBorder="1" applyAlignment="1">
      <alignment horizontal="left" vertical="center"/>
    </xf>
    <xf numFmtId="0" fontId="8" fillId="4" borderId="12" xfId="0" applyFont="1" applyFill="1" applyBorder="1" applyAlignment="1">
      <alignment horizontal="left" vertical="center"/>
    </xf>
    <xf numFmtId="2" fontId="8" fillId="4" borderId="10" xfId="0" applyNumberFormat="1" applyFont="1" applyFill="1" applyBorder="1" applyAlignment="1">
      <alignment horizontal="center" vertical="center" wrapText="1"/>
    </xf>
    <xf numFmtId="9" fontId="8" fillId="4" borderId="11" xfId="1" applyFont="1" applyFill="1" applyBorder="1" applyAlignment="1">
      <alignment horizontal="center" vertical="center" wrapText="1"/>
    </xf>
    <xf numFmtId="164" fontId="8" fillId="4" borderId="10" xfId="0" applyNumberFormat="1" applyFont="1" applyFill="1" applyBorder="1" applyAlignment="1">
      <alignment horizontal="center" vertical="center" wrapText="1"/>
    </xf>
    <xf numFmtId="0" fontId="3" fillId="0" borderId="0" xfId="0" applyFont="1" applyAlignment="1">
      <alignment horizont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center" vertical="center" wrapText="1"/>
    </xf>
    <xf numFmtId="14" fontId="3" fillId="0" borderId="11" xfId="0" applyNumberFormat="1" applyFont="1" applyBorder="1" applyAlignment="1">
      <alignment horizontal="center" vertical="center" wrapText="1"/>
    </xf>
    <xf numFmtId="14" fontId="3" fillId="0" borderId="15" xfId="0" applyNumberFormat="1" applyFont="1" applyBorder="1" applyAlignment="1">
      <alignment horizontal="center" vertical="center" wrapText="1"/>
    </xf>
    <xf numFmtId="2" fontId="3" fillId="0" borderId="10" xfId="0" applyNumberFormat="1" applyFont="1" applyBorder="1" applyAlignment="1">
      <alignment horizontal="center" vertical="center" wrapText="1"/>
    </xf>
    <xf numFmtId="9" fontId="3" fillId="0" borderId="11" xfId="0" applyNumberFormat="1" applyFont="1" applyBorder="1" applyAlignment="1">
      <alignment horizontal="center" vertical="center" wrapText="1"/>
    </xf>
    <xf numFmtId="164" fontId="3" fillId="6" borderId="11" xfId="0" applyNumberFormat="1" applyFont="1" applyFill="1" applyBorder="1" applyAlignment="1">
      <alignment horizontal="center" vertical="center" wrapText="1"/>
    </xf>
    <xf numFmtId="9" fontId="3" fillId="6" borderId="11" xfId="0" applyNumberFormat="1"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16" xfId="0" applyFont="1" applyBorder="1" applyAlignment="1">
      <alignment horizontal="left" vertical="center" wrapText="1"/>
    </xf>
    <xf numFmtId="0" fontId="3" fillId="0" borderId="0" xfId="0" applyFont="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2" fontId="3" fillId="0" borderId="17" xfId="0" applyNumberFormat="1" applyFont="1" applyBorder="1" applyAlignment="1">
      <alignment horizontal="center" vertical="center" wrapText="1"/>
    </xf>
    <xf numFmtId="14" fontId="3" fillId="0" borderId="18" xfId="0" applyNumberFormat="1" applyFont="1" applyBorder="1" applyAlignment="1">
      <alignment horizontal="left" vertical="center" wrapText="1"/>
    </xf>
    <xf numFmtId="14" fontId="3" fillId="0" borderId="19" xfId="0" applyNumberFormat="1" applyFont="1" applyBorder="1" applyAlignment="1">
      <alignment horizontal="left"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14" fontId="3" fillId="0" borderId="25" xfId="0" applyNumberFormat="1" applyFont="1" applyBorder="1" applyAlignment="1">
      <alignment horizontal="center" vertical="center" wrapText="1"/>
    </xf>
    <xf numFmtId="14" fontId="3" fillId="0" borderId="26" xfId="0" applyNumberFormat="1" applyFont="1" applyBorder="1" applyAlignment="1">
      <alignment horizontal="center" vertical="center" wrapText="1"/>
    </xf>
    <xf numFmtId="2" fontId="3" fillId="0" borderId="24" xfId="0" applyNumberFormat="1" applyFont="1" applyBorder="1" applyAlignment="1">
      <alignment horizontal="center" vertical="center" wrapText="1"/>
    </xf>
    <xf numFmtId="9" fontId="3" fillId="0" borderId="25" xfId="0" applyNumberFormat="1" applyFont="1" applyBorder="1" applyAlignment="1">
      <alignment horizontal="center" vertical="center" wrapText="1"/>
    </xf>
    <xf numFmtId="164" fontId="3" fillId="6" borderId="25" xfId="0" applyNumberFormat="1" applyFont="1" applyFill="1" applyBorder="1" applyAlignment="1">
      <alignment horizontal="center" vertical="center" wrapText="1"/>
    </xf>
    <xf numFmtId="9" fontId="3" fillId="6" borderId="25" xfId="0" applyNumberFormat="1" applyFont="1" applyFill="1" applyBorder="1" applyAlignment="1">
      <alignment horizontal="center" vertical="center" wrapText="1"/>
    </xf>
    <xf numFmtId="14" fontId="3" fillId="0" borderId="25" xfId="0" applyNumberFormat="1" applyFont="1" applyBorder="1" applyAlignment="1">
      <alignment horizontal="left" vertical="center" wrapText="1"/>
    </xf>
    <xf numFmtId="14" fontId="3" fillId="0" borderId="27" xfId="0" applyNumberFormat="1" applyFont="1" applyBorder="1" applyAlignment="1">
      <alignment horizontal="left" vertical="center" wrapText="1"/>
    </xf>
    <xf numFmtId="0" fontId="3" fillId="0" borderId="20" xfId="0" applyFont="1" applyBorder="1" applyAlignment="1">
      <alignment horizontal="center" vertical="center" wrapText="1"/>
    </xf>
    <xf numFmtId="0" fontId="6" fillId="0" borderId="0" xfId="0" applyFont="1" applyAlignment="1">
      <alignment horizontal="left" vertical="center" wrapText="1"/>
    </xf>
    <xf numFmtId="0" fontId="11" fillId="0" borderId="0" xfId="0" applyFont="1" applyAlignment="1">
      <alignment horizontal="left" vertical="center"/>
    </xf>
    <xf numFmtId="0" fontId="6" fillId="0" borderId="0" xfId="0" applyFont="1" applyAlignment="1">
      <alignment horizontal="center" vertical="center" wrapText="1"/>
    </xf>
    <xf numFmtId="0" fontId="11" fillId="0" borderId="28" xfId="0" applyFont="1" applyBorder="1" applyAlignment="1">
      <alignment horizontal="center" vertical="center"/>
    </xf>
    <xf numFmtId="9" fontId="11" fillId="0" borderId="0" xfId="1" applyFont="1" applyBorder="1" applyAlignment="1">
      <alignment horizontal="center" vertical="center"/>
    </xf>
    <xf numFmtId="0" fontId="11" fillId="0" borderId="29" xfId="0" applyFont="1" applyBorder="1" applyAlignment="1">
      <alignment horizontal="left" vertical="center"/>
    </xf>
    <xf numFmtId="2" fontId="11" fillId="0" borderId="0" xfId="0" applyNumberFormat="1" applyFont="1" applyAlignment="1">
      <alignment horizontal="center" vertical="center"/>
    </xf>
    <xf numFmtId="9" fontId="11" fillId="0" borderId="0" xfId="0" applyNumberFormat="1" applyFont="1" applyAlignment="1">
      <alignment horizontal="center" vertical="center"/>
    </xf>
    <xf numFmtId="164" fontId="11" fillId="0" borderId="0" xfId="0" applyNumberFormat="1" applyFont="1" applyAlignment="1">
      <alignment horizontal="center" vertical="center"/>
    </xf>
    <xf numFmtId="0" fontId="11" fillId="0" borderId="0" xfId="0" applyFont="1"/>
    <xf numFmtId="0" fontId="8" fillId="3" borderId="30" xfId="0" applyFont="1" applyFill="1" applyBorder="1" applyAlignment="1">
      <alignment horizontal="center" vertical="center"/>
    </xf>
    <xf numFmtId="9" fontId="8" fillId="3" borderId="31" xfId="0" applyNumberFormat="1" applyFont="1" applyFill="1" applyBorder="1" applyAlignment="1">
      <alignment horizontal="center" vertical="center"/>
    </xf>
    <xf numFmtId="0" fontId="8" fillId="3" borderId="31" xfId="0" applyFont="1" applyFill="1" applyBorder="1" applyAlignment="1">
      <alignment horizontal="left" vertical="center"/>
    </xf>
    <xf numFmtId="0" fontId="8" fillId="3" borderId="32" xfId="0" applyFont="1" applyFill="1" applyBorder="1" applyAlignment="1">
      <alignment horizontal="left" vertical="center"/>
    </xf>
    <xf numFmtId="2" fontId="8" fillId="3" borderId="4" xfId="0" applyNumberFormat="1" applyFont="1" applyFill="1" applyBorder="1" applyAlignment="1">
      <alignment horizontal="center" vertical="center"/>
    </xf>
    <xf numFmtId="2" fontId="8" fillId="4" borderId="33" xfId="0" applyNumberFormat="1" applyFont="1" applyFill="1" applyBorder="1" applyAlignment="1">
      <alignment horizontal="center" vertical="center" wrapText="1"/>
    </xf>
    <xf numFmtId="9" fontId="3" fillId="0" borderId="11" xfId="0" applyNumberFormat="1" applyFont="1" applyBorder="1" applyAlignment="1">
      <alignment horizontal="left" vertical="center" wrapText="1"/>
    </xf>
    <xf numFmtId="2" fontId="3" fillId="0" borderId="33" xfId="0" applyNumberFormat="1" applyFont="1" applyBorder="1" applyAlignment="1">
      <alignment horizontal="center" vertical="center" wrapText="1"/>
    </xf>
    <xf numFmtId="14" fontId="3" fillId="7" borderId="11" xfId="0" applyNumberFormat="1" applyFont="1" applyFill="1" applyBorder="1" applyAlignment="1">
      <alignment horizontal="left" vertical="center" wrapText="1"/>
    </xf>
    <xf numFmtId="14" fontId="3" fillId="0" borderId="11" xfId="0" applyNumberFormat="1" applyFont="1" applyBorder="1" applyAlignment="1">
      <alignment horizontal="left" vertical="center" wrapText="1"/>
    </xf>
    <xf numFmtId="14" fontId="3" fillId="0" borderId="12" xfId="0" applyNumberFormat="1" applyFont="1" applyBorder="1" applyAlignment="1">
      <alignment horizontal="left" vertical="center" wrapText="1"/>
    </xf>
    <xf numFmtId="0" fontId="10" fillId="0" borderId="15" xfId="0" applyFont="1" applyBorder="1" applyAlignment="1">
      <alignment vertical="center" wrapText="1"/>
    </xf>
    <xf numFmtId="14" fontId="13" fillId="0" borderId="11" xfId="0" applyNumberFormat="1" applyFont="1" applyBorder="1" applyAlignment="1">
      <alignment horizontal="left" vertical="center" wrapText="1"/>
    </xf>
    <xf numFmtId="2" fontId="3" fillId="0" borderId="34" xfId="0" applyNumberFormat="1" applyFont="1" applyBorder="1" applyAlignment="1">
      <alignment horizontal="center" vertical="center" wrapText="1"/>
    </xf>
    <xf numFmtId="0" fontId="3" fillId="0" borderId="17" xfId="0" applyFont="1" applyBorder="1" applyAlignment="1">
      <alignment vertical="center" wrapText="1"/>
    </xf>
    <xf numFmtId="9" fontId="3" fillId="0" borderId="34" xfId="0" applyNumberFormat="1" applyFont="1" applyBorder="1" applyAlignment="1">
      <alignment horizontal="left" vertical="center" wrapText="1"/>
    </xf>
    <xf numFmtId="9" fontId="3" fillId="0" borderId="34" xfId="0" applyNumberFormat="1" applyFont="1" applyBorder="1" applyAlignment="1">
      <alignment horizontal="center" vertical="center" wrapText="1"/>
    </xf>
    <xf numFmtId="0" fontId="3" fillId="0" borderId="34" xfId="0" applyFont="1" applyBorder="1" applyAlignment="1">
      <alignment horizontal="center" vertical="center" wrapText="1"/>
    </xf>
    <xf numFmtId="14" fontId="3" fillId="0" borderId="34" xfId="0" applyNumberFormat="1" applyFont="1" applyBorder="1" applyAlignment="1">
      <alignment horizontal="center" vertical="center" wrapText="1"/>
    </xf>
    <xf numFmtId="2" fontId="3" fillId="0" borderId="35" xfId="0" applyNumberFormat="1" applyFont="1" applyBorder="1" applyAlignment="1">
      <alignment horizontal="center" vertical="center" wrapText="1"/>
    </xf>
    <xf numFmtId="9" fontId="3" fillId="0" borderId="18" xfId="0" applyNumberFormat="1" applyFont="1" applyBorder="1" applyAlignment="1">
      <alignment horizontal="center" vertical="center" wrapText="1"/>
    </xf>
    <xf numFmtId="14" fontId="3" fillId="0" borderId="34" xfId="0" applyNumberFormat="1" applyFont="1" applyBorder="1" applyAlignment="1">
      <alignment horizontal="left" vertical="center" wrapText="1"/>
    </xf>
    <xf numFmtId="9" fontId="3" fillId="0" borderId="11" xfId="1" applyFont="1" applyBorder="1" applyAlignment="1">
      <alignment horizontal="center" vertical="center" wrapText="1"/>
    </xf>
    <xf numFmtId="0" fontId="11" fillId="0" borderId="0" xfId="0" applyFont="1" applyAlignment="1">
      <alignment horizontal="center" vertical="center"/>
    </xf>
    <xf numFmtId="9" fontId="11" fillId="0" borderId="0" xfId="1" applyFont="1" applyAlignment="1">
      <alignment horizontal="center" vertical="center"/>
    </xf>
    <xf numFmtId="0" fontId="8" fillId="3" borderId="31" xfId="0" applyFont="1" applyFill="1" applyBorder="1" applyAlignment="1">
      <alignment horizontal="center" vertical="center"/>
    </xf>
    <xf numFmtId="0" fontId="8" fillId="4" borderId="11" xfId="0" applyFont="1" applyFill="1" applyBorder="1" applyAlignment="1">
      <alignment horizontal="center" vertical="center"/>
    </xf>
    <xf numFmtId="14" fontId="3" fillId="0" borderId="12" xfId="0" applyNumberFormat="1" applyFont="1" applyBorder="1" applyAlignment="1">
      <alignment horizontal="center" vertical="center" wrapText="1"/>
    </xf>
    <xf numFmtId="2" fontId="3" fillId="0" borderId="11" xfId="0" applyNumberFormat="1"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left" vertical="center" wrapText="1"/>
    </xf>
    <xf numFmtId="0" fontId="3" fillId="7" borderId="36" xfId="0" applyFont="1" applyFill="1" applyBorder="1" applyAlignment="1">
      <alignment horizontal="left" vertical="top" wrapText="1"/>
    </xf>
    <xf numFmtId="0" fontId="3" fillId="0" borderId="34" xfId="0" applyFont="1" applyBorder="1" applyAlignment="1">
      <alignment horizontal="left" vertical="center" wrapText="1"/>
    </xf>
    <xf numFmtId="14" fontId="3" fillId="0" borderId="38" xfId="0" applyNumberFormat="1" applyFont="1" applyBorder="1" applyAlignment="1">
      <alignment horizontal="center" vertical="center" wrapText="1"/>
    </xf>
    <xf numFmtId="0" fontId="10" fillId="0" borderId="39" xfId="0" applyFont="1" applyBorder="1" applyAlignment="1">
      <alignment vertical="center" wrapText="1"/>
    </xf>
    <xf numFmtId="14" fontId="2" fillId="7" borderId="11" xfId="2" applyNumberFormat="1" applyFill="1" applyBorder="1" applyAlignment="1">
      <alignment horizontal="left" vertical="center" wrapText="1"/>
    </xf>
    <xf numFmtId="0" fontId="3" fillId="7" borderId="20" xfId="0" applyFont="1" applyFill="1" applyBorder="1" applyAlignment="1">
      <alignment horizontal="center" vertical="center" wrapText="1"/>
    </xf>
    <xf numFmtId="0" fontId="10" fillId="7" borderId="15" xfId="0" applyFont="1" applyFill="1" applyBorder="1" applyAlignment="1">
      <alignment vertical="center" wrapText="1"/>
    </xf>
    <xf numFmtId="14" fontId="2" fillId="0" borderId="11" xfId="2" applyNumberFormat="1" applyBorder="1" applyAlignment="1">
      <alignment horizontal="left" vertical="center" wrapText="1"/>
    </xf>
    <xf numFmtId="0" fontId="3" fillId="7" borderId="36" xfId="0" applyFont="1" applyFill="1" applyBorder="1" applyAlignment="1">
      <alignment horizontal="center" vertical="center" wrapText="1"/>
    </xf>
    <xf numFmtId="0" fontId="13" fillId="0" borderId="11" xfId="0" applyFont="1" applyBorder="1" applyAlignment="1">
      <alignment horizontal="left" vertical="center" wrapText="1"/>
    </xf>
    <xf numFmtId="1" fontId="3" fillId="0" borderId="11" xfId="0" applyNumberFormat="1" applyFont="1" applyBorder="1" applyAlignment="1">
      <alignment horizontal="left" vertical="center" wrapText="1"/>
    </xf>
    <xf numFmtId="0" fontId="15" fillId="7" borderId="36" xfId="0" applyFont="1" applyFill="1" applyBorder="1" applyAlignment="1">
      <alignment horizontal="center" vertical="center" wrapText="1"/>
    </xf>
    <xf numFmtId="14" fontId="16" fillId="0" borderId="11" xfId="0" applyNumberFormat="1" applyFont="1" applyBorder="1" applyAlignment="1">
      <alignment horizontal="left" vertical="center" wrapText="1"/>
    </xf>
    <xf numFmtId="2" fontId="3" fillId="7" borderId="11" xfId="0" applyNumberFormat="1" applyFont="1" applyFill="1" applyBorder="1" applyAlignment="1">
      <alignment horizontal="center" vertical="center" wrapText="1"/>
    </xf>
    <xf numFmtId="9" fontId="3" fillId="7" borderId="11" xfId="0" applyNumberFormat="1" applyFont="1" applyFill="1" applyBorder="1" applyAlignment="1">
      <alignment horizontal="center" vertical="center" wrapText="1"/>
    </xf>
    <xf numFmtId="0" fontId="14" fillId="0" borderId="11" xfId="0" applyFont="1" applyBorder="1" applyAlignment="1">
      <alignment horizontal="left" vertical="center" wrapText="1"/>
    </xf>
    <xf numFmtId="0" fontId="14" fillId="0" borderId="33" xfId="0" applyFont="1" applyBorder="1" applyAlignment="1">
      <alignment horizontal="left" vertical="center" wrapText="1"/>
    </xf>
    <xf numFmtId="0" fontId="11" fillId="0" borderId="0" xfId="0" applyFont="1" applyAlignment="1">
      <alignment horizontal="center" vertical="center" wrapText="1"/>
    </xf>
    <xf numFmtId="0" fontId="0" fillId="0" borderId="0" xfId="0" applyAlignment="1">
      <alignment horizontal="center" vertical="center"/>
    </xf>
    <xf numFmtId="9" fontId="0" fillId="0" borderId="0" xfId="1" applyFont="1" applyAlignment="1">
      <alignment horizontal="center" vertical="center"/>
    </xf>
    <xf numFmtId="0" fontId="0" fillId="0" borderId="0" xfId="0" applyAlignment="1">
      <alignment horizontal="left" vertical="center"/>
    </xf>
    <xf numFmtId="2" fontId="0" fillId="0" borderId="0" xfId="0" applyNumberFormat="1" applyAlignment="1">
      <alignment horizontal="center" vertical="center"/>
    </xf>
    <xf numFmtId="9" fontId="0" fillId="0" borderId="0" xfId="0" applyNumberFormat="1" applyAlignment="1">
      <alignment horizontal="center" vertical="center"/>
    </xf>
    <xf numFmtId="164" fontId="0" fillId="0" borderId="0" xfId="0" applyNumberFormat="1" applyAlignment="1">
      <alignment horizontal="center" vertical="center"/>
    </xf>
    <xf numFmtId="0" fontId="7" fillId="0" borderId="0" xfId="0" applyFont="1" applyAlignment="1">
      <alignment horizontal="left" vertical="center"/>
    </xf>
    <xf numFmtId="0" fontId="17" fillId="0" borderId="0" xfId="0" applyFont="1" applyAlignment="1">
      <alignment horizontal="left" vertical="center"/>
    </xf>
    <xf numFmtId="0" fontId="7" fillId="0" borderId="0" xfId="0" applyFont="1" applyAlignment="1">
      <alignment horizontal="center" vertical="center"/>
    </xf>
    <xf numFmtId="9" fontId="3" fillId="0" borderId="0" xfId="1" applyFont="1" applyBorder="1" applyAlignment="1">
      <alignment horizontal="center" vertical="center"/>
    </xf>
    <xf numFmtId="0" fontId="10" fillId="0" borderId="43" xfId="0" applyFont="1" applyBorder="1" applyAlignment="1">
      <alignment vertical="center" wrapText="1"/>
    </xf>
    <xf numFmtId="14" fontId="3" fillId="0" borderId="26" xfId="0" applyNumberFormat="1" applyFont="1" applyBorder="1" applyAlignment="1">
      <alignment horizontal="left" vertical="center" wrapText="1"/>
    </xf>
    <xf numFmtId="14" fontId="3" fillId="0" borderId="42" xfId="0" applyNumberFormat="1" applyFont="1" applyBorder="1" applyAlignment="1">
      <alignment horizontal="left"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5" xfId="0" applyFont="1" applyBorder="1" applyAlignment="1">
      <alignment horizontal="center" vertical="center" wrapText="1"/>
    </xf>
    <xf numFmtId="0" fontId="3" fillId="7" borderId="12" xfId="0" applyFont="1" applyFill="1" applyBorder="1" applyAlignment="1">
      <alignment horizontal="left" vertical="center" wrapText="1"/>
    </xf>
    <xf numFmtId="0" fontId="3" fillId="7" borderId="11" xfId="0" applyFont="1" applyFill="1" applyBorder="1" applyAlignment="1">
      <alignment horizontal="center" vertical="center" wrapText="1"/>
    </xf>
    <xf numFmtId="9" fontId="3" fillId="7" borderId="11" xfId="1" applyFont="1" applyFill="1" applyBorder="1" applyAlignment="1">
      <alignment horizontal="center" vertical="center" wrapText="1"/>
    </xf>
    <xf numFmtId="164" fontId="3" fillId="7" borderId="11" xfId="0" applyNumberFormat="1" applyFont="1" applyFill="1" applyBorder="1" applyAlignment="1">
      <alignment horizontal="center" vertical="center" wrapText="1"/>
    </xf>
    <xf numFmtId="0" fontId="7" fillId="7" borderId="36"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18" fillId="0" borderId="48" xfId="0" applyFont="1" applyBorder="1" applyAlignment="1">
      <alignment horizontal="center" vertical="center"/>
    </xf>
    <xf numFmtId="0" fontId="19" fillId="0" borderId="48" xfId="0" applyFont="1" applyBorder="1" applyAlignment="1">
      <alignment horizontal="center" wrapText="1"/>
    </xf>
    <xf numFmtId="0" fontId="19" fillId="0" borderId="48" xfId="0" applyFont="1" applyBorder="1" applyAlignment="1">
      <alignment horizontal="center" vertical="center" wrapText="1"/>
    </xf>
    <xf numFmtId="0" fontId="20" fillId="0" borderId="48" xfId="0" applyFont="1" applyBorder="1"/>
    <xf numFmtId="0" fontId="20" fillId="0" borderId="48" xfId="0" applyFont="1" applyBorder="1" applyAlignment="1">
      <alignment horizontal="center" vertical="center"/>
    </xf>
    <xf numFmtId="0" fontId="20" fillId="0" borderId="48" xfId="0" applyFont="1" applyBorder="1" applyAlignment="1">
      <alignment horizontal="center" vertical="center" wrapText="1"/>
    </xf>
    <xf numFmtId="0" fontId="20" fillId="0" borderId="48" xfId="0" applyFont="1" applyBorder="1" applyAlignment="1">
      <alignment vertical="center" wrapText="1"/>
    </xf>
    <xf numFmtId="0" fontId="20" fillId="0" borderId="48" xfId="0" applyFont="1" applyBorder="1" applyAlignment="1">
      <alignment wrapText="1"/>
    </xf>
    <xf numFmtId="0" fontId="18" fillId="0" borderId="48" xfId="0" applyFont="1" applyBorder="1"/>
    <xf numFmtId="0" fontId="19" fillId="0" borderId="48" xfId="0" applyFont="1" applyBorder="1" applyAlignment="1">
      <alignment horizontal="center" vertical="center"/>
    </xf>
    <xf numFmtId="0" fontId="19" fillId="0" borderId="48" xfId="0" applyFont="1" applyBorder="1" applyAlignment="1">
      <alignment wrapText="1"/>
    </xf>
    <xf numFmtId="9" fontId="21" fillId="0" borderId="48" xfId="0" applyNumberFormat="1" applyFont="1" applyBorder="1" applyAlignment="1">
      <alignment horizontal="center" vertical="center"/>
    </xf>
    <xf numFmtId="0" fontId="22" fillId="0" borderId="0" xfId="0" applyFont="1"/>
    <xf numFmtId="0" fontId="3" fillId="0" borderId="10" xfId="0" applyFont="1" applyFill="1" applyBorder="1" applyAlignment="1">
      <alignment horizontal="center" vertical="center" wrapText="1"/>
    </xf>
    <xf numFmtId="9" fontId="3" fillId="0" borderId="11" xfId="0" applyNumberFormat="1"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2" fontId="3" fillId="0" borderId="17" xfId="0" applyNumberFormat="1" applyFont="1" applyFill="1" applyBorder="1" applyAlignment="1">
      <alignment horizontal="center" vertical="center" wrapText="1"/>
    </xf>
    <xf numFmtId="164" fontId="3" fillId="0" borderId="11" xfId="0" applyNumberFormat="1"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7" fillId="0" borderId="20" xfId="0" applyFont="1" applyFill="1" applyBorder="1" applyAlignment="1">
      <alignment horizontal="center" vertical="center" wrapText="1"/>
    </xf>
    <xf numFmtId="0" fontId="10" fillId="0" borderId="21" xfId="0" applyFont="1" applyFill="1" applyBorder="1" applyAlignment="1">
      <alignment vertical="center" wrapText="1"/>
    </xf>
    <xf numFmtId="9" fontId="3" fillId="0" borderId="11" xfId="1" applyFont="1" applyFill="1" applyBorder="1" applyAlignment="1">
      <alignment horizontal="center" vertical="center" wrapText="1"/>
    </xf>
    <xf numFmtId="14" fontId="3" fillId="0" borderId="11" xfId="0" applyNumberFormat="1" applyFont="1" applyFill="1" applyBorder="1" applyAlignment="1">
      <alignment horizontal="left" vertical="center" wrapText="1"/>
    </xf>
    <xf numFmtId="14" fontId="3" fillId="0" borderId="12" xfId="0" applyNumberFormat="1" applyFont="1" applyFill="1" applyBorder="1" applyAlignment="1">
      <alignment horizontal="left" vertical="center" wrapText="1"/>
    </xf>
    <xf numFmtId="0" fontId="3" fillId="0" borderId="24" xfId="0" applyFont="1" applyFill="1" applyBorder="1" applyAlignment="1">
      <alignment horizontal="center" vertical="center" wrapText="1"/>
    </xf>
    <xf numFmtId="9" fontId="3" fillId="0" borderId="25" xfId="1" applyFont="1" applyFill="1" applyBorder="1" applyAlignment="1">
      <alignment horizontal="center" vertical="center" wrapText="1"/>
    </xf>
    <xf numFmtId="14" fontId="3" fillId="0" borderId="25" xfId="0" applyNumberFormat="1" applyFont="1" applyFill="1" applyBorder="1" applyAlignment="1">
      <alignment horizontal="left" vertical="center" wrapText="1"/>
    </xf>
    <xf numFmtId="14" fontId="3" fillId="0" borderId="27" xfId="0" applyNumberFormat="1" applyFont="1" applyFill="1" applyBorder="1" applyAlignment="1">
      <alignment horizontal="left" vertical="center" wrapText="1"/>
    </xf>
    <xf numFmtId="2" fontId="3" fillId="0" borderId="33"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2" fontId="3" fillId="0" borderId="10" xfId="0" applyNumberFormat="1" applyFont="1" applyFill="1" applyBorder="1" applyAlignment="1">
      <alignment horizontal="center" vertical="center" wrapText="1"/>
    </xf>
    <xf numFmtId="0" fontId="10" fillId="0" borderId="15" xfId="0" applyFont="1" applyFill="1" applyBorder="1" applyAlignment="1">
      <alignment vertical="center" wrapText="1"/>
    </xf>
    <xf numFmtId="0" fontId="3" fillId="0" borderId="34" xfId="0" applyFont="1" applyFill="1" applyBorder="1" applyAlignment="1">
      <alignment horizontal="center" vertical="center" wrapText="1"/>
    </xf>
    <xf numFmtId="9" fontId="3" fillId="0" borderId="34" xfId="1" applyFont="1" applyFill="1" applyBorder="1" applyAlignment="1">
      <alignment horizontal="center" vertical="center" wrapText="1"/>
    </xf>
    <xf numFmtId="14" fontId="3" fillId="0" borderId="34" xfId="0" applyNumberFormat="1" applyFont="1" applyFill="1" applyBorder="1" applyAlignment="1">
      <alignment horizontal="left" vertical="center" wrapText="1"/>
    </xf>
    <xf numFmtId="2" fontId="3" fillId="0" borderId="11"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2" fontId="3" fillId="0" borderId="34" xfId="0" applyNumberFormat="1" applyFont="1" applyFill="1" applyBorder="1" applyAlignment="1">
      <alignment horizontal="center" vertical="center" wrapText="1"/>
    </xf>
    <xf numFmtId="9" fontId="3" fillId="0" borderId="34" xfId="0" applyNumberFormat="1" applyFont="1" applyFill="1" applyBorder="1" applyAlignment="1">
      <alignment horizontal="center" vertical="center" wrapText="1"/>
    </xf>
    <xf numFmtId="2" fontId="3" fillId="0" borderId="25" xfId="0" applyNumberFormat="1" applyFont="1" applyFill="1" applyBorder="1" applyAlignment="1">
      <alignment horizontal="center" vertical="center" wrapText="1"/>
    </xf>
    <xf numFmtId="9" fontId="3" fillId="0" borderId="25"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9" fontId="3" fillId="0" borderId="11" xfId="1" applyFont="1" applyFill="1" applyBorder="1" applyAlignment="1">
      <alignment horizontal="left" vertical="center" wrapText="1"/>
    </xf>
    <xf numFmtId="2" fontId="3" fillId="0" borderId="11" xfId="0" quotePrefix="1" applyNumberFormat="1" applyFont="1" applyFill="1" applyBorder="1" applyAlignment="1">
      <alignment horizontal="center" vertical="center" wrapText="1"/>
    </xf>
    <xf numFmtId="0" fontId="7" fillId="0" borderId="36" xfId="0" applyFont="1" applyFill="1" applyBorder="1" applyAlignment="1">
      <alignment horizontal="center" vertical="center" wrapText="1"/>
    </xf>
    <xf numFmtId="14" fontId="7" fillId="0" borderId="6" xfId="0" applyNumberFormat="1"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11" xfId="0" applyFont="1" applyFill="1" applyBorder="1" applyAlignment="1">
      <alignment horizontal="center" vertical="center"/>
    </xf>
    <xf numFmtId="9" fontId="3" fillId="0" borderId="11" xfId="0" applyNumberFormat="1" applyFont="1" applyFill="1" applyBorder="1" applyAlignment="1">
      <alignment horizontal="center" vertical="center"/>
    </xf>
    <xf numFmtId="0" fontId="1" fillId="0" borderId="11" xfId="2" applyFont="1" applyFill="1" applyBorder="1" applyAlignment="1">
      <alignment horizontal="left" vertical="center" wrapText="1"/>
    </xf>
    <xf numFmtId="0" fontId="14" fillId="0" borderId="11" xfId="0" applyFont="1" applyFill="1" applyBorder="1" applyAlignment="1">
      <alignment horizontal="left" vertical="center" wrapText="1"/>
    </xf>
    <xf numFmtId="0" fontId="10" fillId="0" borderId="39" xfId="0" applyFont="1" applyFill="1" applyBorder="1" applyAlignment="1">
      <alignment vertical="center" wrapText="1"/>
    </xf>
    <xf numFmtId="2" fontId="1" fillId="0" borderId="34" xfId="2" applyNumberFormat="1" applyFont="1" applyFill="1" applyBorder="1" applyAlignment="1">
      <alignment horizontal="center" vertical="center" wrapText="1"/>
    </xf>
    <xf numFmtId="0" fontId="3" fillId="0" borderId="34" xfId="2" applyFont="1" applyFill="1" applyBorder="1" applyAlignment="1">
      <alignment horizontal="left" vertical="center" wrapText="1"/>
    </xf>
    <xf numFmtId="0" fontId="7" fillId="0" borderId="40" xfId="2" applyFont="1" applyFill="1" applyBorder="1" applyAlignment="1">
      <alignment horizontal="center" vertical="center" wrapText="1"/>
    </xf>
    <xf numFmtId="0" fontId="3" fillId="0" borderId="39" xfId="2" applyFont="1" applyFill="1" applyBorder="1" applyAlignment="1">
      <alignment horizontal="left" vertical="center" wrapText="1"/>
    </xf>
    <xf numFmtId="14" fontId="2" fillId="0" borderId="11" xfId="2" applyNumberFormat="1" applyFill="1" applyBorder="1" applyAlignment="1">
      <alignment horizontal="left" vertical="center" wrapText="1"/>
    </xf>
    <xf numFmtId="0" fontId="7" fillId="0" borderId="6" xfId="0" applyFont="1" applyFill="1" applyBorder="1" applyAlignment="1">
      <alignment horizontal="center" vertical="center" wrapText="1"/>
    </xf>
    <xf numFmtId="14" fontId="7" fillId="0" borderId="15" xfId="0" applyNumberFormat="1" applyFont="1" applyFill="1" applyBorder="1" applyAlignment="1">
      <alignment horizontal="center" vertical="center" wrapText="1"/>
    </xf>
    <xf numFmtId="0" fontId="7" fillId="0" borderId="0" xfId="0" applyFont="1" applyBorder="1" applyAlignment="1">
      <alignment horizontal="left" vertical="center"/>
    </xf>
    <xf numFmtId="0" fontId="3" fillId="0" borderId="51" xfId="0" applyFont="1" applyBorder="1" applyAlignment="1">
      <alignment horizontal="left" vertical="center"/>
    </xf>
    <xf numFmtId="2" fontId="3" fillId="0" borderId="51" xfId="0" applyNumberFormat="1" applyFont="1" applyBorder="1" applyAlignment="1">
      <alignment horizontal="center" vertical="center"/>
    </xf>
    <xf numFmtId="9" fontId="3" fillId="0" borderId="51" xfId="0" applyNumberFormat="1" applyFont="1" applyBorder="1" applyAlignment="1">
      <alignment horizontal="center" vertical="center"/>
    </xf>
    <xf numFmtId="164" fontId="3" fillId="0" borderId="51" xfId="0" applyNumberFormat="1" applyFont="1" applyBorder="1" applyAlignment="1">
      <alignment horizontal="center" vertical="center"/>
    </xf>
    <xf numFmtId="0" fontId="3" fillId="0" borderId="51" xfId="0" applyFont="1" applyBorder="1"/>
    <xf numFmtId="0" fontId="23" fillId="0" borderId="0" xfId="0" applyFont="1" applyAlignment="1">
      <alignment horizontal="left" vertical="center"/>
    </xf>
    <xf numFmtId="9" fontId="3" fillId="8" borderId="11" xfId="0" applyNumberFormat="1" applyFont="1" applyFill="1" applyBorder="1" applyAlignment="1">
      <alignment horizontal="center" vertical="center" wrapText="1"/>
    </xf>
    <xf numFmtId="0" fontId="8" fillId="3" borderId="4" xfId="0" applyFont="1" applyFill="1" applyBorder="1" applyAlignment="1">
      <alignment horizontal="center" vertical="center"/>
    </xf>
    <xf numFmtId="9" fontId="3" fillId="0" borderId="18" xfId="1" applyFont="1" applyBorder="1" applyAlignment="1">
      <alignment horizontal="center" vertical="center" wrapText="1"/>
    </xf>
    <xf numFmtId="14" fontId="3" fillId="7" borderId="11" xfId="0" applyNumberFormat="1" applyFont="1" applyFill="1" applyBorder="1" applyAlignment="1">
      <alignment horizontal="center" vertical="center" wrapText="1"/>
    </xf>
    <xf numFmtId="0" fontId="3" fillId="7" borderId="37" xfId="0" applyFont="1" applyFill="1" applyBorder="1" applyAlignment="1">
      <alignment horizontal="left" vertical="center" wrapText="1"/>
    </xf>
    <xf numFmtId="0" fontId="3" fillId="7" borderId="11" xfId="0" applyFont="1" applyFill="1" applyBorder="1" applyAlignment="1">
      <alignment horizontal="left" vertical="center" wrapText="1"/>
    </xf>
    <xf numFmtId="0" fontId="8" fillId="4" borderId="12" xfId="0" applyFont="1" applyFill="1" applyBorder="1" applyAlignment="1">
      <alignment horizontal="center" vertical="center"/>
    </xf>
    <xf numFmtId="0" fontId="7" fillId="0" borderId="42" xfId="0" applyFont="1" applyBorder="1" applyAlignment="1">
      <alignment horizontal="center" vertical="center" wrapText="1"/>
    </xf>
    <xf numFmtId="0" fontId="9" fillId="5" borderId="7" xfId="0" applyFont="1" applyFill="1" applyBorder="1" applyAlignment="1">
      <alignment horizontal="center" vertical="center" wrapText="1"/>
    </xf>
    <xf numFmtId="0" fontId="9" fillId="5" borderId="14" xfId="0" applyFont="1" applyFill="1" applyBorder="1" applyAlignment="1">
      <alignment horizontal="center" vertical="center" wrapText="1"/>
    </xf>
    <xf numFmtId="14" fontId="8" fillId="2" borderId="41" xfId="0" applyNumberFormat="1" applyFont="1" applyFill="1" applyBorder="1" applyAlignment="1">
      <alignment horizontal="center" vertical="center" wrapText="1"/>
    </xf>
    <xf numFmtId="14" fontId="8" fillId="2" borderId="2" xfId="0" applyNumberFormat="1" applyFont="1" applyFill="1" applyBorder="1" applyAlignment="1">
      <alignment horizontal="center" vertical="center" wrapText="1"/>
    </xf>
    <xf numFmtId="14" fontId="8" fillId="2" borderId="13" xfId="0" applyNumberFormat="1" applyFont="1" applyFill="1" applyBorder="1" applyAlignment="1">
      <alignment horizontal="center" vertical="center" wrapText="1"/>
    </xf>
    <xf numFmtId="14" fontId="8" fillId="2" borderId="0" xfId="0" applyNumberFormat="1" applyFont="1" applyFill="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51" xfId="0" applyFont="1" applyBorder="1" applyAlignment="1">
      <alignment horizontal="center" vertical="center" wrapText="1"/>
    </xf>
    <xf numFmtId="0" fontId="3" fillId="0" borderId="50" xfId="0" applyFont="1" applyBorder="1" applyAlignment="1">
      <alignment horizontal="left" vertical="top" wrapText="1"/>
    </xf>
    <xf numFmtId="0" fontId="3" fillId="0" borderId="51" xfId="0" applyFont="1" applyBorder="1" applyAlignment="1">
      <alignment horizontal="left" vertical="top" wrapText="1"/>
    </xf>
    <xf numFmtId="0" fontId="3" fillId="0" borderId="52" xfId="0" applyFont="1" applyBorder="1" applyAlignment="1">
      <alignment horizontal="left" vertical="top" wrapText="1"/>
    </xf>
    <xf numFmtId="0" fontId="3" fillId="0" borderId="44" xfId="0" applyFont="1" applyBorder="1" applyAlignment="1">
      <alignment horizontal="left" vertical="top" wrapText="1"/>
    </xf>
    <xf numFmtId="0" fontId="3" fillId="0" borderId="0" xfId="0" applyFont="1" applyBorder="1" applyAlignment="1">
      <alignment horizontal="left" vertical="top" wrapText="1"/>
    </xf>
    <xf numFmtId="0" fontId="3" fillId="0" borderId="53" xfId="0" applyFont="1" applyBorder="1" applyAlignment="1">
      <alignment horizontal="left" vertical="top" wrapText="1"/>
    </xf>
    <xf numFmtId="0" fontId="3" fillId="0" borderId="54" xfId="0" applyFont="1" applyBorder="1" applyAlignment="1">
      <alignment horizontal="left" vertical="top" wrapText="1"/>
    </xf>
    <xf numFmtId="0" fontId="3" fillId="0" borderId="49" xfId="0" applyFont="1" applyBorder="1" applyAlignment="1">
      <alignment horizontal="left" vertical="top" wrapText="1"/>
    </xf>
    <xf numFmtId="0" fontId="3" fillId="0" borderId="55" xfId="0" applyFont="1" applyBorder="1" applyAlignment="1">
      <alignment horizontal="left" vertical="top" wrapText="1"/>
    </xf>
    <xf numFmtId="0" fontId="8" fillId="2" borderId="0" xfId="0" applyFont="1" applyFill="1" applyAlignment="1">
      <alignment horizontal="left" vertical="center" wrapText="1"/>
    </xf>
    <xf numFmtId="0" fontId="8" fillId="2" borderId="9" xfId="0" applyFont="1" applyFill="1" applyBorder="1" applyAlignment="1">
      <alignment horizontal="left" vertical="center" wrapText="1"/>
    </xf>
    <xf numFmtId="14" fontId="8" fillId="2" borderId="0" xfId="0" applyNumberFormat="1" applyFont="1" applyFill="1" applyAlignment="1">
      <alignment horizontal="center" vertical="center" wrapText="1"/>
    </xf>
    <xf numFmtId="14" fontId="8" fillId="2" borderId="9" xfId="0" applyNumberFormat="1"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7" fillId="7" borderId="42" xfId="0" applyFont="1" applyFill="1" applyBorder="1" applyAlignment="1">
      <alignment horizontal="center" vertical="center"/>
    </xf>
    <xf numFmtId="0" fontId="7" fillId="0" borderId="42" xfId="0" applyFont="1" applyBorder="1" applyAlignment="1">
      <alignment horizontal="center" vertical="center"/>
    </xf>
    <xf numFmtId="0" fontId="7" fillId="7" borderId="42" xfId="0" applyFont="1" applyFill="1" applyBorder="1" applyAlignment="1">
      <alignment horizontal="center" vertical="center" wrapText="1"/>
    </xf>
    <xf numFmtId="0" fontId="12" fillId="5" borderId="45" xfId="0" applyFont="1" applyFill="1" applyBorder="1" applyAlignment="1">
      <alignment horizontal="center" vertical="center" wrapText="1"/>
    </xf>
    <xf numFmtId="0" fontId="12" fillId="5" borderId="37" xfId="0" applyFont="1" applyFill="1" applyBorder="1" applyAlignment="1">
      <alignment horizontal="center" vertical="center" wrapText="1"/>
    </xf>
    <xf numFmtId="0" fontId="3" fillId="7" borderId="42" xfId="0" applyFont="1" applyFill="1" applyBorder="1" applyAlignment="1">
      <alignment horizontal="center" vertical="center" wrapText="1"/>
    </xf>
    <xf numFmtId="0" fontId="7" fillId="0" borderId="42" xfId="0" applyFont="1" applyBorder="1" applyAlignment="1">
      <alignment horizontal="left" vertical="center" wrapText="1"/>
    </xf>
    <xf numFmtId="0" fontId="3" fillId="0" borderId="42" xfId="0" applyFont="1" applyBorder="1" applyAlignment="1">
      <alignment horizontal="center" vertical="center" wrapText="1"/>
    </xf>
    <xf numFmtId="0" fontId="7" fillId="0" borderId="42" xfId="0" applyFont="1" applyFill="1" applyBorder="1" applyAlignment="1">
      <alignment horizontal="center" vertical="center" wrapText="1"/>
    </xf>
    <xf numFmtId="0" fontId="4" fillId="0" borderId="0" xfId="0" applyFont="1" applyAlignment="1">
      <alignment horizontal="left" vertical="center" wrapText="1"/>
    </xf>
    <xf numFmtId="0" fontId="8" fillId="2" borderId="1"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9" xfId="0" applyFont="1" applyFill="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Amarillo">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f:/r/personal/corjuela_mintic_gov_co/Documents/2024/Transparencia/PTEP/I%20Monitoreo%20Evidencias/5.4" TargetMode="External"/><Relationship Id="rId3" Type="http://schemas.openxmlformats.org/officeDocument/2006/relationships/hyperlink" Target="https://www.mintic.gov.co/portal/inicio/Planes/Plan-Estrategico/334069:Plan-estrategico-2024" TargetMode="External"/><Relationship Id="rId7" Type="http://schemas.openxmlformats.org/officeDocument/2006/relationships/hyperlink" Target="https://www.mintic.gov.co/portal/inicio/Gestion/Informes-al-Congreso/" TargetMode="External"/><Relationship Id="rId2" Type="http://schemas.openxmlformats.org/officeDocument/2006/relationships/hyperlink" Target="https://www.mintic.gov.co/portal/inicio/Planes/Planes-de-Accion/" TargetMode="External"/><Relationship Id="rId1" Type="http://schemas.openxmlformats.org/officeDocument/2006/relationships/hyperlink" Target="https://www.mintic.gov.co/portal/inicio/Presupuesto/Proyectos-de-Inversion/" TargetMode="External"/><Relationship Id="rId6" Type="http://schemas.openxmlformats.org/officeDocument/2006/relationships/hyperlink" Target="https://www.mintic.gov.co/portal/inicio/Planes/Planes-de-Accion/" TargetMode="External"/><Relationship Id="rId5" Type="http://schemas.openxmlformats.org/officeDocument/2006/relationships/hyperlink" Target="https://www.mintic.gov.co/portal/inicio/Planes/Plan-Estrategico/" TargetMode="External"/><Relationship Id="rId4" Type="http://schemas.openxmlformats.org/officeDocument/2006/relationships/hyperlink" Target="https://www.mintic.gov.co/portal/inicio/Presupuesto/Proyectos-de-Inversion/"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148"/>
  <sheetViews>
    <sheetView showGridLines="0" tabSelected="1" topLeftCell="V1" zoomScale="70" zoomScaleNormal="70" workbookViewId="0">
      <selection activeCell="A94" sqref="A94:W138"/>
    </sheetView>
  </sheetViews>
  <sheetFormatPr baseColWidth="10" defaultColWidth="11" defaultRowHeight="15.6"/>
  <cols>
    <col min="1" max="1" width="7.6328125" style="1" customWidth="1"/>
    <col min="2" max="2" width="32.36328125" style="1" customWidth="1"/>
    <col min="3" max="3" width="12.453125" style="1" customWidth="1"/>
    <col min="4" max="4" width="12.81640625" style="1" bestFit="1" customWidth="1"/>
    <col min="5" max="5" width="17" style="1" customWidth="1"/>
    <col min="6" max="7" width="11" style="6"/>
    <col min="8" max="8" width="12.1796875" style="7" hidden="1" customWidth="1"/>
    <col min="9" max="9" width="12.1796875" style="12" hidden="1" customWidth="1"/>
    <col min="10" max="10" width="28.6328125" style="1" hidden="1" customWidth="1"/>
    <col min="11" max="11" width="21.6328125" style="1" hidden="1" customWidth="1"/>
    <col min="12" max="12" width="12.1796875" style="2" hidden="1" customWidth="1"/>
    <col min="13" max="13" width="12.1796875" style="3" hidden="1" customWidth="1"/>
    <col min="14" max="14" width="12.1796875" style="4" hidden="1" customWidth="1"/>
    <col min="15" max="15" width="12.1796875" style="3" hidden="1" customWidth="1"/>
    <col min="16" max="16" width="50.90625" style="1" hidden="1" customWidth="1"/>
    <col min="17" max="17" width="33.90625" style="1" hidden="1" customWidth="1"/>
    <col min="18" max="18" width="35.7265625" style="5" hidden="1" customWidth="1"/>
    <col min="19" max="19" width="15.6328125" style="2" customWidth="1"/>
    <col min="20" max="20" width="14.90625" style="3" customWidth="1"/>
    <col min="21" max="21" width="14.6328125" style="4" customWidth="1"/>
    <col min="22" max="22" width="14.453125" style="3" customWidth="1"/>
    <col min="23" max="23" width="97.81640625" style="1" customWidth="1"/>
    <col min="24" max="24" width="53.81640625" style="1" customWidth="1"/>
    <col min="25" max="25" width="25.453125" style="5" customWidth="1"/>
    <col min="26" max="26" width="11" style="5"/>
    <col min="27" max="27" width="35.36328125" style="5" customWidth="1"/>
    <col min="28" max="16384" width="11" style="5"/>
  </cols>
  <sheetData>
    <row r="1" spans="1:27" ht="23.4">
      <c r="B1" s="247"/>
      <c r="C1" s="247"/>
      <c r="D1" s="247"/>
      <c r="E1" s="247"/>
      <c r="F1" s="247"/>
      <c r="G1" s="247"/>
      <c r="H1" s="247"/>
      <c r="I1" s="247"/>
      <c r="J1" s="247"/>
    </row>
    <row r="2" spans="1:27" ht="34.799999999999997">
      <c r="D2" s="205" t="s">
        <v>0</v>
      </c>
      <c r="I2" s="8" t="s">
        <v>0</v>
      </c>
    </row>
    <row r="3" spans="1:27" ht="18.600000000000001" thickBot="1">
      <c r="A3" s="9" t="s">
        <v>1</v>
      </c>
      <c r="C3" s="10"/>
      <c r="D3" s="10"/>
      <c r="F3" s="11"/>
      <c r="G3" s="11"/>
    </row>
    <row r="4" spans="1:27" ht="15.6" customHeight="1">
      <c r="A4" s="248" t="s">
        <v>2</v>
      </c>
      <c r="B4" s="250" t="s">
        <v>3</v>
      </c>
      <c r="C4" s="250" t="s">
        <v>4</v>
      </c>
      <c r="D4" s="250" t="s">
        <v>5</v>
      </c>
      <c r="E4" s="251" t="s">
        <v>6</v>
      </c>
      <c r="F4" s="217" t="s">
        <v>7</v>
      </c>
      <c r="G4" s="217" t="s">
        <v>8</v>
      </c>
      <c r="H4" s="13" t="s">
        <v>9</v>
      </c>
      <c r="I4" s="14" t="s">
        <v>9</v>
      </c>
      <c r="J4" s="15" t="s">
        <v>9</v>
      </c>
      <c r="K4" s="16" t="s">
        <v>9</v>
      </c>
      <c r="L4" s="17" t="s">
        <v>10</v>
      </c>
      <c r="M4" s="14" t="s">
        <v>10</v>
      </c>
      <c r="N4" s="18" t="s">
        <v>10</v>
      </c>
      <c r="O4" s="14" t="s">
        <v>10</v>
      </c>
      <c r="P4" s="15" t="s">
        <v>10</v>
      </c>
      <c r="Q4" s="16" t="s">
        <v>10</v>
      </c>
      <c r="R4" s="236" t="s">
        <v>11</v>
      </c>
      <c r="S4" s="17" t="s">
        <v>12</v>
      </c>
      <c r="T4" s="17" t="s">
        <v>12</v>
      </c>
      <c r="U4" s="17" t="s">
        <v>12</v>
      </c>
      <c r="V4" s="17" t="s">
        <v>12</v>
      </c>
      <c r="W4" s="17" t="s">
        <v>12</v>
      </c>
      <c r="X4" s="17" t="s">
        <v>12</v>
      </c>
      <c r="Y4" s="214" t="s">
        <v>13</v>
      </c>
      <c r="Z4" s="216" t="s">
        <v>11</v>
      </c>
      <c r="AA4" s="217"/>
    </row>
    <row r="5" spans="1:27" s="26" customFormat="1" ht="46.8">
      <c r="A5" s="249"/>
      <c r="B5" s="233"/>
      <c r="C5" s="233"/>
      <c r="D5" s="233"/>
      <c r="E5" s="252"/>
      <c r="F5" s="235"/>
      <c r="G5" s="235"/>
      <c r="H5" s="19" t="s">
        <v>14</v>
      </c>
      <c r="I5" s="20" t="s">
        <v>15</v>
      </c>
      <c r="J5" s="21" t="s">
        <v>16</v>
      </c>
      <c r="K5" s="22" t="s">
        <v>17</v>
      </c>
      <c r="L5" s="23" t="s">
        <v>14</v>
      </c>
      <c r="M5" s="24" t="s">
        <v>18</v>
      </c>
      <c r="N5" s="25" t="s">
        <v>19</v>
      </c>
      <c r="O5" s="24" t="s">
        <v>20</v>
      </c>
      <c r="P5" s="21" t="s">
        <v>16</v>
      </c>
      <c r="Q5" s="22" t="s">
        <v>17</v>
      </c>
      <c r="R5" s="237"/>
      <c r="S5" s="23" t="s">
        <v>14</v>
      </c>
      <c r="T5" s="24" t="s">
        <v>18</v>
      </c>
      <c r="U5" s="25" t="s">
        <v>19</v>
      </c>
      <c r="V5" s="24" t="s">
        <v>20</v>
      </c>
      <c r="W5" s="93" t="s">
        <v>16</v>
      </c>
      <c r="X5" s="212" t="s">
        <v>17</v>
      </c>
      <c r="Y5" s="215"/>
      <c r="Z5" s="218"/>
      <c r="AA5" s="219"/>
    </row>
    <row r="6" spans="1:27" s="38" customFormat="1" ht="243.6" customHeight="1">
      <c r="A6" s="27" t="s">
        <v>21</v>
      </c>
      <c r="B6" s="28" t="s">
        <v>22</v>
      </c>
      <c r="C6" s="29" t="s">
        <v>23</v>
      </c>
      <c r="D6" s="29" t="s">
        <v>24</v>
      </c>
      <c r="E6" s="28" t="s">
        <v>25</v>
      </c>
      <c r="F6" s="30">
        <v>45414</v>
      </c>
      <c r="G6" s="31">
        <v>45596</v>
      </c>
      <c r="H6" s="151">
        <v>0</v>
      </c>
      <c r="I6" s="152">
        <v>0</v>
      </c>
      <c r="J6" s="153" t="s">
        <v>26</v>
      </c>
      <c r="K6" s="154" t="s">
        <v>26</v>
      </c>
      <c r="L6" s="32">
        <v>0</v>
      </c>
      <c r="M6" s="33">
        <f>+L6*100%</f>
        <v>0</v>
      </c>
      <c r="N6" s="34">
        <f>+H6+L6</f>
        <v>0</v>
      </c>
      <c r="O6" s="35">
        <f>+I6+M6</f>
        <v>0</v>
      </c>
      <c r="P6" s="28" t="s">
        <v>27</v>
      </c>
      <c r="Q6" s="36" t="s">
        <v>28</v>
      </c>
      <c r="R6" s="37" t="s">
        <v>29</v>
      </c>
      <c r="S6" s="32">
        <v>1</v>
      </c>
      <c r="T6" s="33">
        <f>+S6*100%</f>
        <v>1</v>
      </c>
      <c r="U6" s="135">
        <f>+S6+L6</f>
        <v>1</v>
      </c>
      <c r="V6" s="206">
        <f>+T6</f>
        <v>1</v>
      </c>
      <c r="W6" s="28" t="s">
        <v>30</v>
      </c>
      <c r="X6" s="36" t="s">
        <v>31</v>
      </c>
      <c r="Y6" s="126" t="s">
        <v>32</v>
      </c>
      <c r="Z6" s="213" t="s">
        <v>38</v>
      </c>
      <c r="AA6" s="213"/>
    </row>
    <row r="7" spans="1:27" s="38" customFormat="1" ht="218.4">
      <c r="A7" s="39" t="s">
        <v>33</v>
      </c>
      <c r="B7" s="40" t="s">
        <v>34</v>
      </c>
      <c r="C7" s="40" t="s">
        <v>23</v>
      </c>
      <c r="D7" s="40" t="s">
        <v>24</v>
      </c>
      <c r="E7" s="40" t="s">
        <v>35</v>
      </c>
      <c r="F7" s="30">
        <v>45414</v>
      </c>
      <c r="G7" s="31">
        <v>45596</v>
      </c>
      <c r="H7" s="151">
        <v>0</v>
      </c>
      <c r="I7" s="152">
        <v>0</v>
      </c>
      <c r="J7" s="153" t="s">
        <v>26</v>
      </c>
      <c r="K7" s="154" t="s">
        <v>26</v>
      </c>
      <c r="L7" s="155">
        <v>1</v>
      </c>
      <c r="M7" s="152">
        <f>+L7*100%</f>
        <v>1</v>
      </c>
      <c r="N7" s="156">
        <f t="shared" ref="N7:O8" si="0">+H7+L7</f>
        <v>1</v>
      </c>
      <c r="O7" s="152">
        <f t="shared" si="0"/>
        <v>1</v>
      </c>
      <c r="P7" s="157" t="s">
        <v>36</v>
      </c>
      <c r="Q7" s="158" t="s">
        <v>37</v>
      </c>
      <c r="R7" s="159" t="s">
        <v>38</v>
      </c>
      <c r="S7" s="155">
        <v>1</v>
      </c>
      <c r="T7" s="152">
        <v>0</v>
      </c>
      <c r="U7" s="135">
        <f>+N7</f>
        <v>1</v>
      </c>
      <c r="V7" s="206">
        <f>+O7</f>
        <v>1</v>
      </c>
      <c r="W7" s="157" t="s">
        <v>39</v>
      </c>
      <c r="X7" s="157" t="s">
        <v>39</v>
      </c>
      <c r="Y7" s="160" t="s">
        <v>40</v>
      </c>
      <c r="Z7" s="246" t="s">
        <v>507</v>
      </c>
      <c r="AA7" s="246"/>
    </row>
    <row r="8" spans="1:27" s="38" customFormat="1" ht="296.39999999999998">
      <c r="A8" s="39" t="s">
        <v>41</v>
      </c>
      <c r="B8" s="40" t="s">
        <v>42</v>
      </c>
      <c r="C8" s="40" t="s">
        <v>23</v>
      </c>
      <c r="D8" s="40" t="s">
        <v>43</v>
      </c>
      <c r="E8" s="40" t="s">
        <v>44</v>
      </c>
      <c r="F8" s="30">
        <v>45324</v>
      </c>
      <c r="G8" s="31">
        <v>45641</v>
      </c>
      <c r="H8" s="151">
        <v>1</v>
      </c>
      <c r="I8" s="161">
        <v>0.33</v>
      </c>
      <c r="J8" s="162" t="s">
        <v>45</v>
      </c>
      <c r="K8" s="163" t="s">
        <v>46</v>
      </c>
      <c r="L8" s="41">
        <v>1</v>
      </c>
      <c r="M8" s="33">
        <f>+L8/3</f>
        <v>0.33333333333333331</v>
      </c>
      <c r="N8" s="34">
        <f t="shared" si="0"/>
        <v>2</v>
      </c>
      <c r="O8" s="35">
        <f t="shared" si="0"/>
        <v>0.66333333333333333</v>
      </c>
      <c r="P8" s="42" t="s">
        <v>45</v>
      </c>
      <c r="Q8" s="43" t="s">
        <v>47</v>
      </c>
      <c r="R8" s="44" t="s">
        <v>48</v>
      </c>
      <c r="S8" s="41">
        <v>1</v>
      </c>
      <c r="T8" s="33">
        <f>+S8/3*100%</f>
        <v>0.33333333333333331</v>
      </c>
      <c r="U8" s="135">
        <f t="shared" ref="U8:V10" si="1">+N8+S8</f>
        <v>3</v>
      </c>
      <c r="V8" s="206">
        <f t="shared" si="1"/>
        <v>0.99666666666666659</v>
      </c>
      <c r="W8" s="42" t="s">
        <v>49</v>
      </c>
      <c r="X8" s="43" t="s">
        <v>50</v>
      </c>
      <c r="Y8" s="129" t="s">
        <v>51</v>
      </c>
      <c r="Z8" s="213" t="s">
        <v>38</v>
      </c>
      <c r="AA8" s="213"/>
    </row>
    <row r="9" spans="1:27" s="38" customFormat="1" ht="390">
      <c r="A9" s="39" t="s">
        <v>52</v>
      </c>
      <c r="B9" s="40" t="s">
        <v>53</v>
      </c>
      <c r="C9" s="40" t="s">
        <v>23</v>
      </c>
      <c r="D9" s="40" t="s">
        <v>43</v>
      </c>
      <c r="E9" s="40" t="s">
        <v>44</v>
      </c>
      <c r="F9" s="30">
        <v>45324</v>
      </c>
      <c r="G9" s="31">
        <v>45641</v>
      </c>
      <c r="H9" s="151">
        <v>1</v>
      </c>
      <c r="I9" s="161">
        <v>0.33</v>
      </c>
      <c r="J9" s="162" t="s">
        <v>54</v>
      </c>
      <c r="K9" s="163" t="s">
        <v>55</v>
      </c>
      <c r="L9" s="41">
        <v>1</v>
      </c>
      <c r="M9" s="33">
        <f>+L9/3</f>
        <v>0.33333333333333331</v>
      </c>
      <c r="N9" s="34">
        <f>+H9+L9</f>
        <v>2</v>
      </c>
      <c r="O9" s="35">
        <f>+I9+M9</f>
        <v>0.66333333333333333</v>
      </c>
      <c r="P9" s="42" t="s">
        <v>56</v>
      </c>
      <c r="Q9" s="43" t="s">
        <v>57</v>
      </c>
      <c r="R9" s="45" t="s">
        <v>48</v>
      </c>
      <c r="S9" s="41">
        <v>1</v>
      </c>
      <c r="T9" s="33">
        <f>+S9/3*100%</f>
        <v>0.33333333333333331</v>
      </c>
      <c r="U9" s="135">
        <f t="shared" si="1"/>
        <v>3</v>
      </c>
      <c r="V9" s="206">
        <f t="shared" si="1"/>
        <v>0.99666666666666659</v>
      </c>
      <c r="W9" s="42" t="s">
        <v>58</v>
      </c>
      <c r="X9" s="43" t="s">
        <v>50</v>
      </c>
      <c r="Y9" s="129" t="s">
        <v>51</v>
      </c>
      <c r="Z9" s="213" t="s">
        <v>38</v>
      </c>
      <c r="AA9" s="213"/>
    </row>
    <row r="10" spans="1:27" s="38" customFormat="1" ht="219" thickBot="1">
      <c r="A10" s="46" t="s">
        <v>59</v>
      </c>
      <c r="B10" s="47" t="s">
        <v>60</v>
      </c>
      <c r="C10" s="47" t="s">
        <v>23</v>
      </c>
      <c r="D10" s="47" t="s">
        <v>61</v>
      </c>
      <c r="E10" s="47" t="s">
        <v>62</v>
      </c>
      <c r="F10" s="48">
        <v>45324</v>
      </c>
      <c r="G10" s="49">
        <v>45641</v>
      </c>
      <c r="H10" s="164">
        <v>1</v>
      </c>
      <c r="I10" s="165">
        <v>0.5</v>
      </c>
      <c r="J10" s="166" t="s">
        <v>63</v>
      </c>
      <c r="K10" s="167" t="s">
        <v>64</v>
      </c>
      <c r="L10" s="50">
        <v>0</v>
      </c>
      <c r="M10" s="51">
        <f t="shared" ref="M10" si="2">+L10*100%</f>
        <v>0</v>
      </c>
      <c r="N10" s="52">
        <f>+H10+L10</f>
        <v>1</v>
      </c>
      <c r="O10" s="53">
        <f>+I10+M10</f>
        <v>0.5</v>
      </c>
      <c r="P10" s="54" t="s">
        <v>65</v>
      </c>
      <c r="Q10" s="55" t="s">
        <v>66</v>
      </c>
      <c r="R10" s="56" t="s">
        <v>48</v>
      </c>
      <c r="S10" s="50">
        <v>1</v>
      </c>
      <c r="T10" s="51">
        <f>+S10/2*100%</f>
        <v>0.5</v>
      </c>
      <c r="U10" s="135">
        <f t="shared" si="1"/>
        <v>2</v>
      </c>
      <c r="V10" s="206">
        <f t="shared" si="1"/>
        <v>1</v>
      </c>
      <c r="W10" s="127" t="s">
        <v>67</v>
      </c>
      <c r="X10" s="128" t="s">
        <v>50</v>
      </c>
      <c r="Y10" s="130" t="s">
        <v>51</v>
      </c>
      <c r="Z10" s="213" t="s">
        <v>38</v>
      </c>
      <c r="AA10" s="213"/>
    </row>
    <row r="11" spans="1:27" s="66" customFormat="1" ht="18.75" customHeight="1" thickBot="1">
      <c r="A11" s="9" t="s">
        <v>68</v>
      </c>
      <c r="B11" s="57"/>
      <c r="C11" s="57"/>
      <c r="D11" s="57"/>
      <c r="E11" s="58"/>
      <c r="F11" s="59"/>
      <c r="G11" s="59"/>
      <c r="H11" s="60"/>
      <c r="I11" s="61"/>
      <c r="J11" s="58"/>
      <c r="K11" s="62"/>
      <c r="L11" s="63"/>
      <c r="M11" s="64"/>
      <c r="N11" s="65"/>
      <c r="O11" s="64"/>
      <c r="P11" s="58"/>
      <c r="Q11" s="58"/>
      <c r="R11" s="236" t="s">
        <v>11</v>
      </c>
      <c r="S11" s="63"/>
      <c r="T11" s="64"/>
      <c r="U11" s="65"/>
      <c r="V11" s="64"/>
      <c r="W11" s="58"/>
      <c r="X11" s="58"/>
    </row>
    <row r="12" spans="1:27" ht="15.6" customHeight="1">
      <c r="A12" s="232" t="s">
        <v>2</v>
      </c>
      <c r="B12" s="232" t="s">
        <v>3</v>
      </c>
      <c r="C12" s="232" t="s">
        <v>4</v>
      </c>
      <c r="D12" s="232" t="s">
        <v>5</v>
      </c>
      <c r="E12" s="232" t="s">
        <v>6</v>
      </c>
      <c r="F12" s="234" t="s">
        <v>7</v>
      </c>
      <c r="G12" s="234" t="s">
        <v>8</v>
      </c>
      <c r="H12" s="67" t="s">
        <v>9</v>
      </c>
      <c r="I12" s="68" t="s">
        <v>9</v>
      </c>
      <c r="J12" s="69" t="s">
        <v>9</v>
      </c>
      <c r="K12" s="70" t="s">
        <v>9</v>
      </c>
      <c r="L12" s="71" t="s">
        <v>10</v>
      </c>
      <c r="M12" s="14" t="s">
        <v>10</v>
      </c>
      <c r="N12" s="18" t="s">
        <v>10</v>
      </c>
      <c r="O12" s="14" t="s">
        <v>10</v>
      </c>
      <c r="P12" s="15" t="s">
        <v>10</v>
      </c>
      <c r="Q12" s="16" t="s">
        <v>10</v>
      </c>
      <c r="R12" s="237"/>
      <c r="S12" s="17" t="s">
        <v>12</v>
      </c>
      <c r="T12" s="17" t="s">
        <v>12</v>
      </c>
      <c r="U12" s="17" t="s">
        <v>12</v>
      </c>
      <c r="V12" s="17" t="s">
        <v>12</v>
      </c>
      <c r="W12" s="15" t="s">
        <v>12</v>
      </c>
      <c r="X12" s="16" t="s">
        <v>12</v>
      </c>
      <c r="Y12" s="241" t="s">
        <v>13</v>
      </c>
      <c r="Z12" s="216" t="s">
        <v>11</v>
      </c>
      <c r="AA12" s="217"/>
    </row>
    <row r="13" spans="1:27" ht="46.8" customHeight="1">
      <c r="A13" s="233"/>
      <c r="B13" s="233"/>
      <c r="C13" s="233"/>
      <c r="D13" s="233"/>
      <c r="E13" s="233"/>
      <c r="F13" s="235"/>
      <c r="G13" s="235"/>
      <c r="H13" s="19" t="s">
        <v>14</v>
      </c>
      <c r="I13" s="20" t="s">
        <v>15</v>
      </c>
      <c r="J13" s="21" t="s">
        <v>16</v>
      </c>
      <c r="K13" s="22" t="s">
        <v>17</v>
      </c>
      <c r="L13" s="72" t="s">
        <v>14</v>
      </c>
      <c r="M13" s="24" t="s">
        <v>18</v>
      </c>
      <c r="N13" s="25" t="s">
        <v>19</v>
      </c>
      <c r="O13" s="24" t="s">
        <v>20</v>
      </c>
      <c r="P13" s="21" t="s">
        <v>16</v>
      </c>
      <c r="Q13" s="22" t="s">
        <v>17</v>
      </c>
      <c r="R13" s="237"/>
      <c r="S13" s="72" t="s">
        <v>14</v>
      </c>
      <c r="T13" s="24" t="s">
        <v>18</v>
      </c>
      <c r="U13" s="25" t="s">
        <v>19</v>
      </c>
      <c r="V13" s="24" t="s">
        <v>20</v>
      </c>
      <c r="W13" s="93" t="s">
        <v>16</v>
      </c>
      <c r="X13" s="212" t="s">
        <v>17</v>
      </c>
      <c r="Y13" s="242"/>
      <c r="Z13" s="218"/>
      <c r="AA13" s="219"/>
    </row>
    <row r="14" spans="1:27" s="38" customFormat="1" ht="103.8" customHeight="1">
      <c r="A14" s="27" t="s">
        <v>69</v>
      </c>
      <c r="B14" s="28" t="s">
        <v>70</v>
      </c>
      <c r="C14" s="28" t="s">
        <v>71</v>
      </c>
      <c r="D14" s="73" t="s">
        <v>72</v>
      </c>
      <c r="E14" s="28" t="s">
        <v>73</v>
      </c>
      <c r="F14" s="30">
        <v>45324</v>
      </c>
      <c r="G14" s="31">
        <v>45646</v>
      </c>
      <c r="H14" s="151">
        <v>0</v>
      </c>
      <c r="I14" s="161">
        <v>0</v>
      </c>
      <c r="J14" s="162" t="s">
        <v>74</v>
      </c>
      <c r="K14" s="163" t="s">
        <v>75</v>
      </c>
      <c r="L14" s="74">
        <v>0.3</v>
      </c>
      <c r="M14" s="33">
        <f>+L14*100%</f>
        <v>0.3</v>
      </c>
      <c r="N14" s="34">
        <f>+H14+L14</f>
        <v>0.3</v>
      </c>
      <c r="O14" s="35">
        <f>+I14+M14</f>
        <v>0.3</v>
      </c>
      <c r="P14" s="75" t="s">
        <v>76</v>
      </c>
      <c r="Q14" s="76" t="s">
        <v>77</v>
      </c>
      <c r="R14" s="56" t="s">
        <v>48</v>
      </c>
      <c r="S14" s="32">
        <v>0.7</v>
      </c>
      <c r="T14" s="33">
        <f>+S14*100%</f>
        <v>0.7</v>
      </c>
      <c r="U14" s="135">
        <f>+S14+L14</f>
        <v>1</v>
      </c>
      <c r="V14" s="206">
        <f t="shared" ref="V14:V28" si="3">+T14+O14</f>
        <v>1</v>
      </c>
      <c r="W14" s="76" t="s">
        <v>78</v>
      </c>
      <c r="X14" s="77" t="s">
        <v>79</v>
      </c>
      <c r="Y14" s="78" t="s">
        <v>32</v>
      </c>
      <c r="Z14" s="213" t="s">
        <v>38</v>
      </c>
      <c r="AA14" s="213"/>
    </row>
    <row r="15" spans="1:27" s="38" customFormat="1" ht="171.6">
      <c r="A15" s="27" t="s">
        <v>80</v>
      </c>
      <c r="B15" s="28" t="s">
        <v>81</v>
      </c>
      <c r="C15" s="28" t="s">
        <v>71</v>
      </c>
      <c r="D15" s="73" t="s">
        <v>82</v>
      </c>
      <c r="E15" s="28" t="s">
        <v>83</v>
      </c>
      <c r="F15" s="30">
        <v>45324</v>
      </c>
      <c r="G15" s="31">
        <v>45646</v>
      </c>
      <c r="H15" s="151">
        <v>1</v>
      </c>
      <c r="I15" s="161">
        <v>1</v>
      </c>
      <c r="J15" s="162" t="s">
        <v>84</v>
      </c>
      <c r="K15" s="163" t="s">
        <v>85</v>
      </c>
      <c r="L15" s="168">
        <v>0</v>
      </c>
      <c r="M15" s="152">
        <f t="shared" ref="M15" si="4">+L15*100%</f>
        <v>0</v>
      </c>
      <c r="N15" s="156">
        <f t="shared" ref="N15:O28" si="5">+H15+L15</f>
        <v>1</v>
      </c>
      <c r="O15" s="152">
        <f t="shared" si="5"/>
        <v>1</v>
      </c>
      <c r="P15" s="162" t="s">
        <v>86</v>
      </c>
      <c r="Q15" s="162" t="s">
        <v>86</v>
      </c>
      <c r="R15" s="169" t="s">
        <v>86</v>
      </c>
      <c r="S15" s="170">
        <v>0</v>
      </c>
      <c r="T15" s="152">
        <f t="shared" ref="T15" si="6">+S15*100%</f>
        <v>0</v>
      </c>
      <c r="U15" s="135">
        <v>1</v>
      </c>
      <c r="V15" s="206">
        <f t="shared" si="3"/>
        <v>1</v>
      </c>
      <c r="W15" s="162" t="s">
        <v>86</v>
      </c>
      <c r="X15" s="162" t="s">
        <v>86</v>
      </c>
      <c r="Y15" s="171" t="s">
        <v>32</v>
      </c>
      <c r="Z15" s="213" t="s">
        <v>508</v>
      </c>
      <c r="AA15" s="245"/>
    </row>
    <row r="16" spans="1:27" s="38" customFormat="1" ht="285.60000000000002" customHeight="1">
      <c r="A16" s="27" t="s">
        <v>87</v>
      </c>
      <c r="B16" s="28" t="s">
        <v>88</v>
      </c>
      <c r="C16" s="28" t="s">
        <v>71</v>
      </c>
      <c r="D16" s="73" t="s">
        <v>89</v>
      </c>
      <c r="E16" s="28" t="s">
        <v>90</v>
      </c>
      <c r="F16" s="30">
        <v>45324</v>
      </c>
      <c r="G16" s="31">
        <v>45646</v>
      </c>
      <c r="H16" s="151">
        <v>0</v>
      </c>
      <c r="I16" s="161">
        <v>0</v>
      </c>
      <c r="J16" s="162" t="s">
        <v>91</v>
      </c>
      <c r="K16" s="163" t="s">
        <v>75</v>
      </c>
      <c r="L16" s="74">
        <v>2</v>
      </c>
      <c r="M16" s="33">
        <f>+L16/3</f>
        <v>0.66666666666666663</v>
      </c>
      <c r="N16" s="34">
        <v>2</v>
      </c>
      <c r="O16" s="35">
        <f t="shared" si="5"/>
        <v>0.66666666666666663</v>
      </c>
      <c r="P16" s="76" t="s">
        <v>92</v>
      </c>
      <c r="Q16" s="76" t="s">
        <v>93</v>
      </c>
      <c r="R16" s="56" t="s">
        <v>48</v>
      </c>
      <c r="S16" s="32">
        <v>1</v>
      </c>
      <c r="T16" s="33">
        <v>0.33</v>
      </c>
      <c r="U16" s="135">
        <f>+S16+L16</f>
        <v>3</v>
      </c>
      <c r="V16" s="206">
        <f t="shared" si="3"/>
        <v>0.99666666666666659</v>
      </c>
      <c r="W16" s="79" t="s">
        <v>94</v>
      </c>
      <c r="X16" s="79" t="s">
        <v>95</v>
      </c>
      <c r="Y16" s="78" t="s">
        <v>32</v>
      </c>
      <c r="Z16" s="213" t="s">
        <v>38</v>
      </c>
      <c r="AA16" s="213"/>
    </row>
    <row r="17" spans="1:27" s="38" customFormat="1" ht="223.2" customHeight="1">
      <c r="A17" s="27" t="s">
        <v>96</v>
      </c>
      <c r="B17" s="28" t="s">
        <v>97</v>
      </c>
      <c r="C17" s="28" t="s">
        <v>71</v>
      </c>
      <c r="D17" s="73" t="s">
        <v>89</v>
      </c>
      <c r="E17" s="28" t="s">
        <v>98</v>
      </c>
      <c r="F17" s="30">
        <v>45325</v>
      </c>
      <c r="G17" s="31">
        <v>45647</v>
      </c>
      <c r="H17" s="151">
        <v>0.34</v>
      </c>
      <c r="I17" s="161">
        <v>0.34</v>
      </c>
      <c r="J17" s="162" t="s">
        <v>99</v>
      </c>
      <c r="K17" s="163" t="s">
        <v>100</v>
      </c>
      <c r="L17" s="74">
        <v>0.33</v>
      </c>
      <c r="M17" s="33">
        <v>0.33</v>
      </c>
      <c r="N17" s="34">
        <f t="shared" si="5"/>
        <v>0.67</v>
      </c>
      <c r="O17" s="35">
        <f t="shared" si="5"/>
        <v>0.67</v>
      </c>
      <c r="P17" s="76" t="s">
        <v>101</v>
      </c>
      <c r="Q17" s="76" t="s">
        <v>102</v>
      </c>
      <c r="R17" s="56" t="s">
        <v>48</v>
      </c>
      <c r="S17" s="32">
        <v>1</v>
      </c>
      <c r="T17" s="33">
        <f>+S17/3*100%</f>
        <v>0.33333333333333331</v>
      </c>
      <c r="U17" s="135">
        <v>3</v>
      </c>
      <c r="V17" s="206">
        <f t="shared" si="3"/>
        <v>1.0033333333333334</v>
      </c>
      <c r="W17" s="76" t="s">
        <v>103</v>
      </c>
      <c r="X17" s="76" t="s">
        <v>104</v>
      </c>
      <c r="Y17" s="78" t="s">
        <v>32</v>
      </c>
      <c r="Z17" s="213" t="s">
        <v>38</v>
      </c>
      <c r="AA17" s="213"/>
    </row>
    <row r="18" spans="1:27" s="38" customFormat="1" ht="161.4" customHeight="1">
      <c r="A18" s="27" t="s">
        <v>105</v>
      </c>
      <c r="B18" s="28" t="s">
        <v>106</v>
      </c>
      <c r="C18" s="28" t="s">
        <v>71</v>
      </c>
      <c r="D18" s="73" t="s">
        <v>89</v>
      </c>
      <c r="E18" s="28" t="s">
        <v>107</v>
      </c>
      <c r="F18" s="30">
        <v>45324</v>
      </c>
      <c r="G18" s="31">
        <v>45596</v>
      </c>
      <c r="H18" s="151">
        <v>0.2</v>
      </c>
      <c r="I18" s="161">
        <v>0.2</v>
      </c>
      <c r="J18" s="162" t="s">
        <v>108</v>
      </c>
      <c r="K18" s="163" t="s">
        <v>109</v>
      </c>
      <c r="L18" s="74">
        <v>1.4</v>
      </c>
      <c r="M18" s="33">
        <f>+L18/3</f>
        <v>0.46666666666666662</v>
      </c>
      <c r="N18" s="34">
        <f t="shared" si="5"/>
        <v>1.5999999999999999</v>
      </c>
      <c r="O18" s="35">
        <f t="shared" si="5"/>
        <v>0.66666666666666663</v>
      </c>
      <c r="P18" s="28" t="s">
        <v>110</v>
      </c>
      <c r="Q18" s="76" t="s">
        <v>111</v>
      </c>
      <c r="R18" s="56" t="s">
        <v>48</v>
      </c>
      <c r="S18" s="32">
        <v>1</v>
      </c>
      <c r="T18" s="33">
        <f>+S18/3*100%</f>
        <v>0.33333333333333331</v>
      </c>
      <c r="U18" s="135">
        <v>3</v>
      </c>
      <c r="V18" s="206">
        <f t="shared" si="3"/>
        <v>1</v>
      </c>
      <c r="W18" s="28" t="s">
        <v>112</v>
      </c>
      <c r="X18" s="76" t="s">
        <v>113</v>
      </c>
      <c r="Y18" s="78" t="s">
        <v>114</v>
      </c>
      <c r="Z18" s="213" t="s">
        <v>38</v>
      </c>
      <c r="AA18" s="213"/>
    </row>
    <row r="19" spans="1:27" s="38" customFormat="1" ht="231.6" customHeight="1">
      <c r="A19" s="27" t="s">
        <v>115</v>
      </c>
      <c r="B19" s="28" t="s">
        <v>116</v>
      </c>
      <c r="C19" s="28" t="s">
        <v>71</v>
      </c>
      <c r="D19" s="73" t="s">
        <v>89</v>
      </c>
      <c r="E19" s="28" t="s">
        <v>117</v>
      </c>
      <c r="F19" s="30">
        <v>45324</v>
      </c>
      <c r="G19" s="31">
        <v>45596</v>
      </c>
      <c r="H19" s="151">
        <v>1</v>
      </c>
      <c r="I19" s="161">
        <f>+H19/3</f>
        <v>0.33333333333333331</v>
      </c>
      <c r="J19" s="162" t="s">
        <v>118</v>
      </c>
      <c r="K19" s="163" t="s">
        <v>119</v>
      </c>
      <c r="L19" s="74">
        <v>0.67</v>
      </c>
      <c r="M19" s="33">
        <f>+L19/3</f>
        <v>0.22333333333333336</v>
      </c>
      <c r="N19" s="34">
        <f t="shared" si="5"/>
        <v>1.67</v>
      </c>
      <c r="O19" s="35">
        <f t="shared" si="5"/>
        <v>0.55666666666666664</v>
      </c>
      <c r="P19" s="76" t="s">
        <v>120</v>
      </c>
      <c r="Q19" s="76" t="s">
        <v>121</v>
      </c>
      <c r="R19" s="56" t="s">
        <v>48</v>
      </c>
      <c r="S19" s="32">
        <v>1.33</v>
      </c>
      <c r="T19" s="33">
        <f>+S19/3*100%</f>
        <v>0.44333333333333336</v>
      </c>
      <c r="U19" s="135">
        <v>3</v>
      </c>
      <c r="V19" s="206">
        <f t="shared" si="3"/>
        <v>1</v>
      </c>
      <c r="W19" s="76" t="s">
        <v>122</v>
      </c>
      <c r="X19" s="76" t="s">
        <v>123</v>
      </c>
      <c r="Y19" s="78" t="s">
        <v>124</v>
      </c>
      <c r="Z19" s="213" t="s">
        <v>38</v>
      </c>
      <c r="AA19" s="213"/>
    </row>
    <row r="20" spans="1:27" s="38" customFormat="1" ht="409.2" customHeight="1">
      <c r="A20" s="27" t="s">
        <v>125</v>
      </c>
      <c r="B20" s="28" t="s">
        <v>126</v>
      </c>
      <c r="C20" s="28" t="s">
        <v>71</v>
      </c>
      <c r="D20" s="73" t="s">
        <v>89</v>
      </c>
      <c r="E20" s="28" t="s">
        <v>127</v>
      </c>
      <c r="F20" s="30">
        <v>45313</v>
      </c>
      <c r="G20" s="31">
        <v>45657</v>
      </c>
      <c r="H20" s="172">
        <v>0.55000000000000004</v>
      </c>
      <c r="I20" s="173">
        <v>0.55000000000000004</v>
      </c>
      <c r="J20" s="174" t="s">
        <v>128</v>
      </c>
      <c r="K20" s="174" t="s">
        <v>129</v>
      </c>
      <c r="L20" s="177">
        <v>1.34</v>
      </c>
      <c r="M20" s="178">
        <f>+L20/3</f>
        <v>0.44666666666666671</v>
      </c>
      <c r="N20" s="156">
        <f t="shared" ref="N20:O26" si="7">+L20+H20</f>
        <v>1.8900000000000001</v>
      </c>
      <c r="O20" s="152">
        <f t="shared" si="7"/>
        <v>0.99666666666666681</v>
      </c>
      <c r="P20" s="162" t="s">
        <v>130</v>
      </c>
      <c r="Q20" s="162"/>
      <c r="R20" s="169" t="s">
        <v>38</v>
      </c>
      <c r="S20" s="170">
        <v>0</v>
      </c>
      <c r="T20" s="178">
        <f t="shared" ref="T20:T27" si="8">+S20*100%</f>
        <v>0</v>
      </c>
      <c r="U20" s="135">
        <f t="shared" ref="U20:U27" si="9">+S20+L20</f>
        <v>1.34</v>
      </c>
      <c r="V20" s="206">
        <f t="shared" si="3"/>
        <v>0.99666666666666681</v>
      </c>
      <c r="W20" s="162" t="s">
        <v>39</v>
      </c>
      <c r="X20" s="162" t="s">
        <v>39</v>
      </c>
      <c r="Y20" s="171"/>
      <c r="Z20" s="213" t="s">
        <v>509</v>
      </c>
      <c r="AA20" s="213"/>
    </row>
    <row r="21" spans="1:27" s="38" customFormat="1" ht="409.2" customHeight="1">
      <c r="A21" s="27" t="s">
        <v>131</v>
      </c>
      <c r="B21" s="28" t="s">
        <v>126</v>
      </c>
      <c r="C21" s="28" t="s">
        <v>71</v>
      </c>
      <c r="D21" s="73" t="s">
        <v>89</v>
      </c>
      <c r="E21" s="28" t="s">
        <v>127</v>
      </c>
      <c r="F21" s="30">
        <v>45313</v>
      </c>
      <c r="G21" s="31">
        <v>45657</v>
      </c>
      <c r="H21" s="175">
        <v>0.20100000000000001</v>
      </c>
      <c r="I21" s="161">
        <v>0.2</v>
      </c>
      <c r="J21" s="162" t="s">
        <v>132</v>
      </c>
      <c r="K21" s="162" t="s">
        <v>133</v>
      </c>
      <c r="L21" s="80">
        <v>1</v>
      </c>
      <c r="M21" s="33">
        <f>+L21/3</f>
        <v>0.33333333333333331</v>
      </c>
      <c r="N21" s="34">
        <f t="shared" si="7"/>
        <v>1.2010000000000001</v>
      </c>
      <c r="O21" s="35">
        <f t="shared" si="7"/>
        <v>0.53333333333333333</v>
      </c>
      <c r="P21" s="76" t="s">
        <v>134</v>
      </c>
      <c r="Q21" s="76" t="s">
        <v>135</v>
      </c>
      <c r="R21" s="56" t="s">
        <v>48</v>
      </c>
      <c r="S21" s="32"/>
      <c r="T21" s="33">
        <f t="shared" si="8"/>
        <v>0</v>
      </c>
      <c r="U21" s="135">
        <f t="shared" si="9"/>
        <v>1</v>
      </c>
      <c r="V21" s="206">
        <f t="shared" si="3"/>
        <v>0.53333333333333333</v>
      </c>
      <c r="W21" s="75" t="s">
        <v>539</v>
      </c>
      <c r="X21" s="209" t="s">
        <v>540</v>
      </c>
      <c r="Y21" s="104" t="s">
        <v>32</v>
      </c>
      <c r="Z21" s="243"/>
      <c r="AA21" s="243"/>
    </row>
    <row r="22" spans="1:27" s="38" customFormat="1" ht="160.19999999999999" customHeight="1" thickBot="1">
      <c r="A22" s="27" t="s">
        <v>136</v>
      </c>
      <c r="B22" s="28" t="s">
        <v>126</v>
      </c>
      <c r="C22" s="28" t="s">
        <v>71</v>
      </c>
      <c r="D22" s="73" t="s">
        <v>89</v>
      </c>
      <c r="E22" s="28" t="s">
        <v>127</v>
      </c>
      <c r="F22" s="30">
        <v>45313</v>
      </c>
      <c r="G22" s="31">
        <v>45657</v>
      </c>
      <c r="H22" s="176">
        <v>1</v>
      </c>
      <c r="I22" s="165">
        <v>1</v>
      </c>
      <c r="J22" s="166" t="s">
        <v>137</v>
      </c>
      <c r="K22" s="166" t="s">
        <v>138</v>
      </c>
      <c r="L22" s="179">
        <v>0</v>
      </c>
      <c r="M22" s="180">
        <v>0</v>
      </c>
      <c r="N22" s="156">
        <f t="shared" si="7"/>
        <v>1</v>
      </c>
      <c r="O22" s="152">
        <f t="shared" si="7"/>
        <v>1</v>
      </c>
      <c r="P22" s="162" t="s">
        <v>139</v>
      </c>
      <c r="Q22" s="162" t="s">
        <v>139</v>
      </c>
      <c r="R22" s="169" t="s">
        <v>86</v>
      </c>
      <c r="S22" s="170">
        <v>0</v>
      </c>
      <c r="T22" s="180">
        <f t="shared" si="8"/>
        <v>0</v>
      </c>
      <c r="U22" s="135">
        <f t="shared" si="9"/>
        <v>0</v>
      </c>
      <c r="V22" s="206">
        <f t="shared" si="3"/>
        <v>1</v>
      </c>
      <c r="W22" s="162" t="s">
        <v>86</v>
      </c>
      <c r="X22" s="162" t="s">
        <v>86</v>
      </c>
      <c r="Y22" s="171" t="s">
        <v>541</v>
      </c>
      <c r="Z22" s="213" t="s">
        <v>510</v>
      </c>
      <c r="AA22" s="213"/>
    </row>
    <row r="23" spans="1:27" s="38" customFormat="1" ht="296.39999999999998">
      <c r="A23" s="81" t="s">
        <v>140</v>
      </c>
      <c r="B23" s="82" t="s">
        <v>141</v>
      </c>
      <c r="C23" s="28" t="s">
        <v>71</v>
      </c>
      <c r="D23" s="83" t="s">
        <v>82</v>
      </c>
      <c r="E23" s="84" t="s">
        <v>127</v>
      </c>
      <c r="F23" s="85">
        <v>45313</v>
      </c>
      <c r="G23" s="85">
        <v>45657</v>
      </c>
      <c r="H23" s="172">
        <v>0.2</v>
      </c>
      <c r="I23" s="173">
        <v>0.2</v>
      </c>
      <c r="J23" s="174" t="s">
        <v>142</v>
      </c>
      <c r="K23" s="174" t="s">
        <v>143</v>
      </c>
      <c r="L23" s="86">
        <v>0.55000000000000004</v>
      </c>
      <c r="M23" s="87">
        <f>+L23/1</f>
        <v>0.55000000000000004</v>
      </c>
      <c r="N23" s="34">
        <f t="shared" si="7"/>
        <v>0.75</v>
      </c>
      <c r="O23" s="35">
        <f t="shared" si="7"/>
        <v>0.75</v>
      </c>
      <c r="P23" s="88" t="s">
        <v>144</v>
      </c>
      <c r="Q23" s="88"/>
      <c r="R23" s="56" t="s">
        <v>48</v>
      </c>
      <c r="S23" s="32" t="s">
        <v>533</v>
      </c>
      <c r="T23" s="208">
        <v>0.25</v>
      </c>
      <c r="U23" s="135">
        <v>0.8</v>
      </c>
      <c r="V23" s="206">
        <f t="shared" si="3"/>
        <v>1</v>
      </c>
      <c r="W23" s="75" t="s">
        <v>531</v>
      </c>
      <c r="X23" s="75" t="s">
        <v>532</v>
      </c>
      <c r="Y23" s="104" t="s">
        <v>32</v>
      </c>
      <c r="Z23" s="213" t="s">
        <v>38</v>
      </c>
      <c r="AA23" s="213"/>
    </row>
    <row r="24" spans="1:27" s="38" customFormat="1" ht="400.8" customHeight="1">
      <c r="A24" s="81" t="s">
        <v>145</v>
      </c>
      <c r="B24" s="82" t="s">
        <v>146</v>
      </c>
      <c r="C24" s="28" t="s">
        <v>71</v>
      </c>
      <c r="D24" s="33" t="s">
        <v>82</v>
      </c>
      <c r="E24" s="29" t="s">
        <v>127</v>
      </c>
      <c r="F24" s="85"/>
      <c r="G24" s="85"/>
      <c r="H24" s="181">
        <v>0.2</v>
      </c>
      <c r="I24" s="161">
        <v>0.2</v>
      </c>
      <c r="J24" s="162" t="s">
        <v>147</v>
      </c>
      <c r="K24" s="162" t="s">
        <v>148</v>
      </c>
      <c r="L24" s="86">
        <v>0.2</v>
      </c>
      <c r="M24" s="87">
        <f>+L24/1</f>
        <v>0.2</v>
      </c>
      <c r="N24" s="34">
        <f t="shared" si="7"/>
        <v>0.4</v>
      </c>
      <c r="O24" s="35">
        <f t="shared" si="7"/>
        <v>0.4</v>
      </c>
      <c r="P24" s="76" t="s">
        <v>149</v>
      </c>
      <c r="Q24" s="76" t="s">
        <v>150</v>
      </c>
      <c r="R24" s="56" t="s">
        <v>48</v>
      </c>
      <c r="S24" s="32" t="s">
        <v>75</v>
      </c>
      <c r="T24" s="32" t="s">
        <v>75</v>
      </c>
      <c r="U24" s="32" t="s">
        <v>75</v>
      </c>
      <c r="V24" s="32" t="s">
        <v>75</v>
      </c>
      <c r="W24" s="75" t="s">
        <v>536</v>
      </c>
      <c r="X24" s="75" t="s">
        <v>537</v>
      </c>
      <c r="Y24" s="104" t="s">
        <v>32</v>
      </c>
      <c r="Z24" s="244" t="s">
        <v>538</v>
      </c>
      <c r="AA24" s="244"/>
    </row>
    <row r="25" spans="1:27" s="38" customFormat="1" ht="409.6">
      <c r="A25" s="81" t="s">
        <v>151</v>
      </c>
      <c r="B25" s="82" t="s">
        <v>152</v>
      </c>
      <c r="C25" s="28" t="s">
        <v>71</v>
      </c>
      <c r="D25" s="83" t="s">
        <v>153</v>
      </c>
      <c r="E25" s="29" t="s">
        <v>127</v>
      </c>
      <c r="F25" s="85">
        <v>45308</v>
      </c>
      <c r="G25" s="85">
        <v>45412</v>
      </c>
      <c r="H25" s="175">
        <v>1.2</v>
      </c>
      <c r="I25" s="161">
        <v>0.2</v>
      </c>
      <c r="J25" s="162" t="s">
        <v>154</v>
      </c>
      <c r="K25" s="162" t="s">
        <v>155</v>
      </c>
      <c r="L25" s="86">
        <v>0.55000000000000004</v>
      </c>
      <c r="M25" s="87">
        <f>+L25/1</f>
        <v>0.55000000000000004</v>
      </c>
      <c r="N25" s="34">
        <f t="shared" si="7"/>
        <v>1.75</v>
      </c>
      <c r="O25" s="35">
        <f t="shared" si="7"/>
        <v>0.75</v>
      </c>
      <c r="P25" s="76" t="s">
        <v>156</v>
      </c>
      <c r="Q25" s="76" t="s">
        <v>157</v>
      </c>
      <c r="R25" s="56" t="s">
        <v>48</v>
      </c>
      <c r="S25" s="32"/>
      <c r="T25" s="87">
        <f t="shared" si="8"/>
        <v>0</v>
      </c>
      <c r="U25" s="135">
        <f t="shared" si="9"/>
        <v>0.55000000000000004</v>
      </c>
      <c r="V25" s="206">
        <f t="shared" si="3"/>
        <v>0.75</v>
      </c>
      <c r="W25" s="75" t="s">
        <v>534</v>
      </c>
      <c r="X25" s="75" t="s">
        <v>532</v>
      </c>
      <c r="Y25" s="104" t="s">
        <v>32</v>
      </c>
      <c r="Z25" s="240" t="s">
        <v>535</v>
      </c>
      <c r="AA25" s="240"/>
    </row>
    <row r="26" spans="1:27" s="38" customFormat="1" ht="103.2" customHeight="1">
      <c r="A26" s="27" t="s">
        <v>158</v>
      </c>
      <c r="B26" s="28" t="s">
        <v>159</v>
      </c>
      <c r="C26" s="28" t="s">
        <v>23</v>
      </c>
      <c r="D26" s="73" t="s">
        <v>24</v>
      </c>
      <c r="E26" s="28" t="s">
        <v>160</v>
      </c>
      <c r="F26" s="30">
        <v>45168</v>
      </c>
      <c r="G26" s="31">
        <v>45280</v>
      </c>
      <c r="H26" s="151">
        <v>0</v>
      </c>
      <c r="I26" s="152">
        <v>0</v>
      </c>
      <c r="J26" s="153" t="s">
        <v>26</v>
      </c>
      <c r="K26" s="154" t="s">
        <v>26</v>
      </c>
      <c r="L26" s="86">
        <v>0</v>
      </c>
      <c r="M26" s="87">
        <v>0</v>
      </c>
      <c r="N26" s="34">
        <f t="shared" si="7"/>
        <v>0</v>
      </c>
      <c r="O26" s="35">
        <v>0</v>
      </c>
      <c r="P26" s="76" t="s">
        <v>26</v>
      </c>
      <c r="Q26" s="76" t="s">
        <v>26</v>
      </c>
      <c r="R26" s="56" t="s">
        <v>26</v>
      </c>
      <c r="S26" s="32">
        <v>1</v>
      </c>
      <c r="T26" s="89">
        <f t="shared" si="8"/>
        <v>1</v>
      </c>
      <c r="U26" s="135">
        <f t="shared" si="9"/>
        <v>1</v>
      </c>
      <c r="V26" s="206">
        <f t="shared" si="3"/>
        <v>1</v>
      </c>
      <c r="W26" s="132" t="s">
        <v>511</v>
      </c>
      <c r="X26" s="132" t="s">
        <v>512</v>
      </c>
      <c r="Y26" s="131" t="s">
        <v>161</v>
      </c>
      <c r="Z26" s="213" t="s">
        <v>38</v>
      </c>
      <c r="AA26" s="213"/>
    </row>
    <row r="27" spans="1:27" s="38" customFormat="1" ht="132" customHeight="1">
      <c r="A27" s="27" t="s">
        <v>162</v>
      </c>
      <c r="B27" s="28" t="s">
        <v>163</v>
      </c>
      <c r="C27" s="28" t="s">
        <v>23</v>
      </c>
      <c r="D27" s="73" t="s">
        <v>164</v>
      </c>
      <c r="E27" s="28" t="s">
        <v>165</v>
      </c>
      <c r="F27" s="30">
        <v>44943</v>
      </c>
      <c r="G27" s="31">
        <v>45185</v>
      </c>
      <c r="H27" s="151">
        <v>1</v>
      </c>
      <c r="I27" s="161">
        <v>0.33</v>
      </c>
      <c r="J27" s="182" t="s">
        <v>166</v>
      </c>
      <c r="K27" s="163" t="s">
        <v>167</v>
      </c>
      <c r="L27" s="74">
        <v>1</v>
      </c>
      <c r="M27" s="89">
        <v>0.33</v>
      </c>
      <c r="N27" s="34">
        <v>2</v>
      </c>
      <c r="O27" s="35">
        <f>SUM(I27,M27)</f>
        <v>0.66</v>
      </c>
      <c r="P27" s="76" t="s">
        <v>166</v>
      </c>
      <c r="Q27" s="75" t="s">
        <v>167</v>
      </c>
      <c r="R27" s="56" t="s">
        <v>48</v>
      </c>
      <c r="S27" s="32"/>
      <c r="T27" s="89">
        <f t="shared" si="8"/>
        <v>0</v>
      </c>
      <c r="U27" s="135">
        <f t="shared" si="9"/>
        <v>1</v>
      </c>
      <c r="V27" s="206">
        <f t="shared" si="3"/>
        <v>0.66</v>
      </c>
      <c r="W27" s="75" t="s">
        <v>166</v>
      </c>
      <c r="X27" s="132" t="s">
        <v>167</v>
      </c>
      <c r="Y27" s="131" t="s">
        <v>161</v>
      </c>
      <c r="Z27" s="213" t="s">
        <v>38</v>
      </c>
      <c r="AA27" s="213"/>
    </row>
    <row r="28" spans="1:27" s="38" customFormat="1" ht="212.4" customHeight="1" thickBot="1">
      <c r="A28" s="27" t="s">
        <v>168</v>
      </c>
      <c r="B28" s="28" t="s">
        <v>169</v>
      </c>
      <c r="C28" s="28" t="s">
        <v>71</v>
      </c>
      <c r="D28" s="73" t="s">
        <v>170</v>
      </c>
      <c r="E28" s="28" t="s">
        <v>171</v>
      </c>
      <c r="F28" s="30">
        <v>45325</v>
      </c>
      <c r="G28" s="31">
        <v>45646</v>
      </c>
      <c r="H28" s="164">
        <v>1</v>
      </c>
      <c r="I28" s="165">
        <v>0.1</v>
      </c>
      <c r="J28" s="166" t="s">
        <v>172</v>
      </c>
      <c r="K28" s="167" t="s">
        <v>173</v>
      </c>
      <c r="L28" s="74">
        <v>3</v>
      </c>
      <c r="M28" s="33">
        <f>+L28/10</f>
        <v>0.3</v>
      </c>
      <c r="N28" s="34">
        <f t="shared" si="5"/>
        <v>4</v>
      </c>
      <c r="O28" s="35">
        <f t="shared" si="5"/>
        <v>0.4</v>
      </c>
      <c r="P28" s="76" t="s">
        <v>174</v>
      </c>
      <c r="Q28" s="76" t="s">
        <v>175</v>
      </c>
      <c r="R28" s="56" t="s">
        <v>48</v>
      </c>
      <c r="S28" s="32">
        <v>6</v>
      </c>
      <c r="T28" s="33">
        <f>+S28/10*100%</f>
        <v>0.6</v>
      </c>
      <c r="U28" s="135">
        <f>+N28+S28</f>
        <v>10</v>
      </c>
      <c r="V28" s="206">
        <f t="shared" si="3"/>
        <v>1</v>
      </c>
      <c r="W28" s="76" t="s">
        <v>176</v>
      </c>
      <c r="X28" s="76" t="s">
        <v>177</v>
      </c>
      <c r="Y28" s="78" t="s">
        <v>178</v>
      </c>
      <c r="Z28" s="213" t="s">
        <v>38</v>
      </c>
      <c r="AA28" s="213"/>
    </row>
    <row r="29" spans="1:27" s="66" customFormat="1" ht="18.600000000000001" thickBot="1">
      <c r="A29" s="9" t="s">
        <v>179</v>
      </c>
      <c r="B29" s="57"/>
      <c r="C29" s="57"/>
      <c r="D29" s="57"/>
      <c r="E29" s="58"/>
      <c r="F29" s="59"/>
      <c r="G29" s="59"/>
      <c r="H29" s="90"/>
      <c r="I29" s="91"/>
      <c r="J29" s="58"/>
      <c r="K29" s="58"/>
      <c r="L29" s="63"/>
      <c r="M29" s="64"/>
      <c r="N29" s="65"/>
      <c r="O29" s="64"/>
      <c r="P29" s="58"/>
      <c r="Q29" s="58"/>
      <c r="S29" s="63"/>
      <c r="T29" s="64"/>
      <c r="U29" s="65"/>
      <c r="V29" s="64"/>
      <c r="W29" s="58"/>
      <c r="X29" s="58"/>
    </row>
    <row r="30" spans="1:27">
      <c r="A30" s="232" t="s">
        <v>2</v>
      </c>
      <c r="B30" s="232" t="s">
        <v>3</v>
      </c>
      <c r="C30" s="232" t="s">
        <v>4</v>
      </c>
      <c r="D30" s="232" t="s">
        <v>5</v>
      </c>
      <c r="E30" s="232" t="s">
        <v>6</v>
      </c>
      <c r="F30" s="234" t="s">
        <v>7</v>
      </c>
      <c r="G30" s="234" t="s">
        <v>8</v>
      </c>
      <c r="H30" s="92" t="s">
        <v>9</v>
      </c>
      <c r="I30" s="68" t="s">
        <v>9</v>
      </c>
      <c r="J30" s="69" t="s">
        <v>9</v>
      </c>
      <c r="K30" s="69" t="s">
        <v>9</v>
      </c>
      <c r="L30" s="17" t="s">
        <v>10</v>
      </c>
      <c r="M30" s="14" t="s">
        <v>10</v>
      </c>
      <c r="N30" s="18" t="s">
        <v>10</v>
      </c>
      <c r="O30" s="14" t="s">
        <v>10</v>
      </c>
      <c r="P30" s="15" t="s">
        <v>10</v>
      </c>
      <c r="Q30" s="16" t="s">
        <v>10</v>
      </c>
      <c r="R30" s="236" t="s">
        <v>11</v>
      </c>
      <c r="S30" s="17" t="s">
        <v>12</v>
      </c>
      <c r="T30" s="17" t="s">
        <v>12</v>
      </c>
      <c r="U30" s="17" t="s">
        <v>12</v>
      </c>
      <c r="V30" s="17" t="s">
        <v>12</v>
      </c>
      <c r="W30" s="15" t="s">
        <v>12</v>
      </c>
      <c r="X30" s="16" t="s">
        <v>12</v>
      </c>
      <c r="Y30" s="214" t="s">
        <v>13</v>
      </c>
      <c r="Z30" s="216" t="s">
        <v>11</v>
      </c>
      <c r="AA30" s="217"/>
    </row>
    <row r="31" spans="1:27" ht="46.8">
      <c r="A31" s="233"/>
      <c r="B31" s="233"/>
      <c r="C31" s="233"/>
      <c r="D31" s="233"/>
      <c r="E31" s="233"/>
      <c r="F31" s="235"/>
      <c r="G31" s="235"/>
      <c r="H31" s="93" t="s">
        <v>14</v>
      </c>
      <c r="I31" s="20" t="s">
        <v>15</v>
      </c>
      <c r="J31" s="21" t="s">
        <v>16</v>
      </c>
      <c r="K31" s="21" t="s">
        <v>17</v>
      </c>
      <c r="L31" s="23" t="s">
        <v>14</v>
      </c>
      <c r="M31" s="24" t="s">
        <v>18</v>
      </c>
      <c r="N31" s="25" t="s">
        <v>19</v>
      </c>
      <c r="O31" s="24" t="s">
        <v>20</v>
      </c>
      <c r="P31" s="21" t="s">
        <v>16</v>
      </c>
      <c r="Q31" s="22" t="s">
        <v>17</v>
      </c>
      <c r="R31" s="237"/>
      <c r="S31" s="23" t="s">
        <v>14</v>
      </c>
      <c r="T31" s="24" t="s">
        <v>18</v>
      </c>
      <c r="U31" s="25" t="s">
        <v>19</v>
      </c>
      <c r="V31" s="24" t="s">
        <v>20</v>
      </c>
      <c r="W31" s="21" t="s">
        <v>16</v>
      </c>
      <c r="X31" s="22" t="s">
        <v>17</v>
      </c>
      <c r="Y31" s="215"/>
      <c r="Z31" s="218"/>
      <c r="AA31" s="219"/>
    </row>
    <row r="32" spans="1:27" s="38" customFormat="1" ht="124.8">
      <c r="A32" s="27" t="s">
        <v>180</v>
      </c>
      <c r="B32" s="28" t="s">
        <v>181</v>
      </c>
      <c r="C32" s="28" t="s">
        <v>23</v>
      </c>
      <c r="D32" s="28" t="s">
        <v>153</v>
      </c>
      <c r="E32" s="28" t="s">
        <v>182</v>
      </c>
      <c r="F32" s="30">
        <v>45323</v>
      </c>
      <c r="G32" s="30">
        <v>45657</v>
      </c>
      <c r="H32" s="181">
        <v>4</v>
      </c>
      <c r="I32" s="161">
        <v>0.66</v>
      </c>
      <c r="J32" s="162" t="s">
        <v>183</v>
      </c>
      <c r="K32" s="162" t="s">
        <v>184</v>
      </c>
      <c r="L32" s="175">
        <v>2</v>
      </c>
      <c r="M32" s="152">
        <v>0.34</v>
      </c>
      <c r="N32" s="156">
        <f>+H32+L32</f>
        <v>6</v>
      </c>
      <c r="O32" s="152">
        <f>+I32+M32</f>
        <v>1</v>
      </c>
      <c r="P32" s="162" t="s">
        <v>185</v>
      </c>
      <c r="Q32" s="162" t="s">
        <v>186</v>
      </c>
      <c r="R32" s="184" t="s">
        <v>38</v>
      </c>
      <c r="S32" s="175">
        <v>0</v>
      </c>
      <c r="T32" s="152">
        <f>+S32*100%</f>
        <v>0</v>
      </c>
      <c r="U32" s="135">
        <f t="shared" ref="U32:U38" si="10">+N32+S32</f>
        <v>6</v>
      </c>
      <c r="V32" s="206">
        <f>+T32+O32</f>
        <v>1</v>
      </c>
      <c r="W32" s="162" t="s">
        <v>39</v>
      </c>
      <c r="X32" s="162" t="s">
        <v>39</v>
      </c>
      <c r="Y32" s="171" t="s">
        <v>187</v>
      </c>
      <c r="Z32" s="213" t="s">
        <v>507</v>
      </c>
      <c r="AA32" s="213"/>
    </row>
    <row r="33" spans="1:27" s="38" customFormat="1" ht="93.6">
      <c r="A33" s="27" t="s">
        <v>188</v>
      </c>
      <c r="B33" s="28" t="s">
        <v>189</v>
      </c>
      <c r="C33" s="28" t="s">
        <v>23</v>
      </c>
      <c r="D33" s="28" t="s">
        <v>61</v>
      </c>
      <c r="E33" s="28" t="s">
        <v>190</v>
      </c>
      <c r="F33" s="30">
        <v>45323</v>
      </c>
      <c r="G33" s="30">
        <v>45657</v>
      </c>
      <c r="H33" s="181">
        <v>0.4</v>
      </c>
      <c r="I33" s="161">
        <f>+H33/2</f>
        <v>0.2</v>
      </c>
      <c r="J33" s="162" t="s">
        <v>191</v>
      </c>
      <c r="K33" s="162" t="s">
        <v>192</v>
      </c>
      <c r="L33" s="175">
        <v>1.6</v>
      </c>
      <c r="M33" s="152">
        <f>+L33/2</f>
        <v>0.8</v>
      </c>
      <c r="N33" s="156">
        <f>+H33+L33</f>
        <v>2</v>
      </c>
      <c r="O33" s="152">
        <f>+I33+M33</f>
        <v>1</v>
      </c>
      <c r="P33" s="162" t="s">
        <v>193</v>
      </c>
      <c r="Q33" s="162" t="s">
        <v>192</v>
      </c>
      <c r="R33" s="159" t="s">
        <v>38</v>
      </c>
      <c r="S33" s="175">
        <v>0</v>
      </c>
      <c r="T33" s="152">
        <f t="shared" ref="T33:T38" si="11">+S33*100%</f>
        <v>0</v>
      </c>
      <c r="U33" s="156">
        <f t="shared" si="10"/>
        <v>2</v>
      </c>
      <c r="V33" s="206">
        <f>+T33+O33</f>
        <v>1</v>
      </c>
      <c r="W33" s="162" t="s">
        <v>39</v>
      </c>
      <c r="X33" s="162" t="s">
        <v>39</v>
      </c>
      <c r="Y33" s="171" t="s">
        <v>194</v>
      </c>
      <c r="Z33" s="213" t="s">
        <v>507</v>
      </c>
      <c r="AA33" s="213"/>
    </row>
    <row r="34" spans="1:27" s="38" customFormat="1" ht="93.6">
      <c r="A34" s="27" t="s">
        <v>195</v>
      </c>
      <c r="B34" s="28" t="s">
        <v>196</v>
      </c>
      <c r="C34" s="28" t="s">
        <v>23</v>
      </c>
      <c r="D34" s="28" t="s">
        <v>61</v>
      </c>
      <c r="E34" s="28" t="s">
        <v>197</v>
      </c>
      <c r="F34" s="30">
        <v>45323</v>
      </c>
      <c r="G34" s="94">
        <v>45625</v>
      </c>
      <c r="H34" s="181">
        <v>2</v>
      </c>
      <c r="I34" s="161">
        <v>1</v>
      </c>
      <c r="J34" s="162" t="s">
        <v>198</v>
      </c>
      <c r="K34" s="162" t="s">
        <v>199</v>
      </c>
      <c r="L34" s="183">
        <v>0</v>
      </c>
      <c r="M34" s="152">
        <f t="shared" ref="M34" si="12">+L34*100%</f>
        <v>0</v>
      </c>
      <c r="N34" s="156">
        <f t="shared" ref="N34:O38" si="13">+H34+L34</f>
        <v>2</v>
      </c>
      <c r="O34" s="152">
        <f t="shared" si="13"/>
        <v>1</v>
      </c>
      <c r="P34" s="162" t="s">
        <v>86</v>
      </c>
      <c r="Q34" s="162" t="s">
        <v>86</v>
      </c>
      <c r="R34" s="185" t="s">
        <v>86</v>
      </c>
      <c r="S34" s="183">
        <v>0</v>
      </c>
      <c r="T34" s="152">
        <f t="shared" si="11"/>
        <v>0</v>
      </c>
      <c r="U34" s="156">
        <f t="shared" si="10"/>
        <v>2</v>
      </c>
      <c r="V34" s="206">
        <f>+T34+O34</f>
        <v>1</v>
      </c>
      <c r="W34" s="162" t="s">
        <v>86</v>
      </c>
      <c r="X34" s="162" t="s">
        <v>86</v>
      </c>
      <c r="Y34" s="171" t="s">
        <v>200</v>
      </c>
      <c r="Z34" s="213" t="s">
        <v>513</v>
      </c>
      <c r="AA34" s="213"/>
    </row>
    <row r="35" spans="1:27" s="38" customFormat="1" ht="78">
      <c r="A35" s="27" t="s">
        <v>201</v>
      </c>
      <c r="B35" s="28" t="s">
        <v>202</v>
      </c>
      <c r="C35" s="28" t="s">
        <v>23</v>
      </c>
      <c r="D35" s="28" t="s">
        <v>61</v>
      </c>
      <c r="E35" s="28" t="s">
        <v>203</v>
      </c>
      <c r="F35" s="30">
        <v>45323</v>
      </c>
      <c r="G35" s="94">
        <v>45625</v>
      </c>
      <c r="H35" s="181">
        <v>1</v>
      </c>
      <c r="I35" s="161">
        <v>0.5</v>
      </c>
      <c r="J35" s="162" t="s">
        <v>204</v>
      </c>
      <c r="K35" s="162" t="s">
        <v>205</v>
      </c>
      <c r="L35" s="175">
        <v>1</v>
      </c>
      <c r="M35" s="152">
        <f>+L35/2</f>
        <v>0.5</v>
      </c>
      <c r="N35" s="156">
        <f t="shared" si="13"/>
        <v>2</v>
      </c>
      <c r="O35" s="152">
        <f t="shared" si="13"/>
        <v>1</v>
      </c>
      <c r="P35" s="162" t="s">
        <v>206</v>
      </c>
      <c r="Q35" s="162" t="s">
        <v>207</v>
      </c>
      <c r="R35" s="159" t="s">
        <v>38</v>
      </c>
      <c r="S35" s="175">
        <v>0</v>
      </c>
      <c r="T35" s="152">
        <f t="shared" si="11"/>
        <v>0</v>
      </c>
      <c r="U35" s="156">
        <f t="shared" si="10"/>
        <v>2</v>
      </c>
      <c r="V35" s="206">
        <f>+T35+O35</f>
        <v>1</v>
      </c>
      <c r="W35" s="162" t="s">
        <v>39</v>
      </c>
      <c r="X35" s="162" t="s">
        <v>39</v>
      </c>
      <c r="Y35" s="171" t="s">
        <v>208</v>
      </c>
      <c r="Z35" s="213" t="s">
        <v>507</v>
      </c>
      <c r="AA35" s="213"/>
    </row>
    <row r="36" spans="1:27" s="38" customFormat="1" ht="106.2" customHeight="1">
      <c r="A36" s="27" t="s">
        <v>209</v>
      </c>
      <c r="B36" s="28" t="s">
        <v>210</v>
      </c>
      <c r="C36" s="28" t="s">
        <v>23</v>
      </c>
      <c r="D36" s="28" t="s">
        <v>43</v>
      </c>
      <c r="E36" s="28" t="s">
        <v>203</v>
      </c>
      <c r="F36" s="30">
        <v>45323</v>
      </c>
      <c r="G36" s="94">
        <v>45625</v>
      </c>
      <c r="H36" s="181">
        <v>1</v>
      </c>
      <c r="I36" s="161">
        <v>0.33</v>
      </c>
      <c r="J36" s="162" t="s">
        <v>211</v>
      </c>
      <c r="K36" s="162" t="s">
        <v>205</v>
      </c>
      <c r="L36" s="175">
        <v>1</v>
      </c>
      <c r="M36" s="152">
        <f>+L36/3</f>
        <v>0.33333333333333331</v>
      </c>
      <c r="N36" s="156">
        <f t="shared" si="13"/>
        <v>2</v>
      </c>
      <c r="O36" s="152">
        <f t="shared" si="13"/>
        <v>0.66333333333333333</v>
      </c>
      <c r="P36" s="162" t="s">
        <v>212</v>
      </c>
      <c r="Q36" s="162" t="s">
        <v>207</v>
      </c>
      <c r="R36" s="186" t="s">
        <v>48</v>
      </c>
      <c r="S36" s="175">
        <v>1</v>
      </c>
      <c r="T36" s="152">
        <v>0.33</v>
      </c>
      <c r="U36" s="156">
        <f t="shared" si="10"/>
        <v>3</v>
      </c>
      <c r="V36" s="206">
        <v>1</v>
      </c>
      <c r="W36" s="162" t="s">
        <v>213</v>
      </c>
      <c r="X36" s="162" t="s">
        <v>214</v>
      </c>
      <c r="Y36" s="171" t="s">
        <v>200</v>
      </c>
      <c r="Z36" s="213" t="s">
        <v>38</v>
      </c>
      <c r="AA36" s="213"/>
    </row>
    <row r="37" spans="1:27" s="38" customFormat="1" ht="62.4">
      <c r="A37" s="27" t="s">
        <v>215</v>
      </c>
      <c r="B37" s="28" t="s">
        <v>216</v>
      </c>
      <c r="C37" s="28" t="s">
        <v>23</v>
      </c>
      <c r="D37" s="28" t="s">
        <v>217</v>
      </c>
      <c r="E37" s="28" t="s">
        <v>203</v>
      </c>
      <c r="F37" s="30">
        <v>45323</v>
      </c>
      <c r="G37" s="94">
        <v>45625</v>
      </c>
      <c r="H37" s="181">
        <v>1</v>
      </c>
      <c r="I37" s="161">
        <v>0.5</v>
      </c>
      <c r="J37" s="162" t="s">
        <v>218</v>
      </c>
      <c r="K37" s="162" t="s">
        <v>205</v>
      </c>
      <c r="L37" s="175">
        <v>1</v>
      </c>
      <c r="M37" s="152">
        <f>+L37/2</f>
        <v>0.5</v>
      </c>
      <c r="N37" s="156">
        <f t="shared" si="13"/>
        <v>2</v>
      </c>
      <c r="O37" s="152">
        <f t="shared" si="13"/>
        <v>1</v>
      </c>
      <c r="P37" s="162" t="s">
        <v>219</v>
      </c>
      <c r="Q37" s="162" t="s">
        <v>207</v>
      </c>
      <c r="R37" s="159" t="s">
        <v>38</v>
      </c>
      <c r="S37" s="175">
        <v>0</v>
      </c>
      <c r="T37" s="152">
        <f t="shared" si="11"/>
        <v>0</v>
      </c>
      <c r="U37" s="156">
        <f t="shared" si="10"/>
        <v>2</v>
      </c>
      <c r="V37" s="206">
        <f>+T37+O37</f>
        <v>1</v>
      </c>
      <c r="W37" s="162" t="s">
        <v>39</v>
      </c>
      <c r="X37" s="162" t="s">
        <v>39</v>
      </c>
      <c r="Y37" s="171" t="s">
        <v>208</v>
      </c>
      <c r="Z37" s="213" t="s">
        <v>507</v>
      </c>
      <c r="AA37" s="213"/>
    </row>
    <row r="38" spans="1:27" s="38" customFormat="1" ht="78">
      <c r="A38" s="27" t="s">
        <v>220</v>
      </c>
      <c r="B38" s="28" t="s">
        <v>221</v>
      </c>
      <c r="C38" s="28" t="s">
        <v>23</v>
      </c>
      <c r="D38" s="28" t="s">
        <v>61</v>
      </c>
      <c r="E38" s="28" t="s">
        <v>203</v>
      </c>
      <c r="F38" s="30">
        <v>45323</v>
      </c>
      <c r="G38" s="94">
        <v>45625</v>
      </c>
      <c r="H38" s="181">
        <v>1</v>
      </c>
      <c r="I38" s="161">
        <v>0.5</v>
      </c>
      <c r="J38" s="162" t="s">
        <v>222</v>
      </c>
      <c r="K38" s="162" t="s">
        <v>205</v>
      </c>
      <c r="L38" s="175">
        <v>1</v>
      </c>
      <c r="M38" s="152">
        <f>+L38/2</f>
        <v>0.5</v>
      </c>
      <c r="N38" s="156">
        <f t="shared" si="13"/>
        <v>2</v>
      </c>
      <c r="O38" s="152">
        <f t="shared" si="13"/>
        <v>1</v>
      </c>
      <c r="P38" s="162" t="s">
        <v>223</v>
      </c>
      <c r="Q38" s="162" t="s">
        <v>207</v>
      </c>
      <c r="R38" s="159" t="s">
        <v>38</v>
      </c>
      <c r="S38" s="175">
        <v>0</v>
      </c>
      <c r="T38" s="152">
        <f t="shared" si="11"/>
        <v>0</v>
      </c>
      <c r="U38" s="156">
        <f t="shared" si="10"/>
        <v>2</v>
      </c>
      <c r="V38" s="206">
        <f>+T38+O38</f>
        <v>1</v>
      </c>
      <c r="W38" s="162" t="s">
        <v>39</v>
      </c>
      <c r="X38" s="162" t="s">
        <v>39</v>
      </c>
      <c r="Y38" s="171" t="s">
        <v>224</v>
      </c>
      <c r="Z38" s="213" t="s">
        <v>507</v>
      </c>
      <c r="AA38" s="213"/>
    </row>
    <row r="39" spans="1:27" s="66" customFormat="1" ht="18.600000000000001" thickBot="1">
      <c r="A39" s="9" t="s">
        <v>225</v>
      </c>
      <c r="B39" s="57"/>
      <c r="C39" s="57"/>
      <c r="D39" s="57"/>
      <c r="E39" s="58"/>
      <c r="F39" s="59"/>
      <c r="G39" s="59"/>
      <c r="H39" s="90"/>
      <c r="I39" s="91"/>
      <c r="J39" s="58"/>
      <c r="K39" s="58"/>
      <c r="L39" s="63"/>
      <c r="M39" s="64"/>
      <c r="N39" s="65"/>
      <c r="O39" s="64"/>
      <c r="P39" s="58"/>
      <c r="Q39" s="58"/>
      <c r="S39" s="63"/>
      <c r="T39" s="64"/>
      <c r="U39" s="65"/>
      <c r="V39" s="64"/>
      <c r="W39" s="58"/>
      <c r="X39" s="58"/>
    </row>
    <row r="40" spans="1:27">
      <c r="A40" s="232" t="s">
        <v>2</v>
      </c>
      <c r="B40" s="232" t="s">
        <v>3</v>
      </c>
      <c r="C40" s="232" t="s">
        <v>4</v>
      </c>
      <c r="D40" s="232" t="s">
        <v>5</v>
      </c>
      <c r="E40" s="232" t="s">
        <v>6</v>
      </c>
      <c r="F40" s="234" t="s">
        <v>7</v>
      </c>
      <c r="G40" s="234" t="s">
        <v>8</v>
      </c>
      <c r="H40" s="92" t="s">
        <v>9</v>
      </c>
      <c r="I40" s="68" t="s">
        <v>9</v>
      </c>
      <c r="J40" s="69" t="s">
        <v>9</v>
      </c>
      <c r="K40" s="69" t="s">
        <v>9</v>
      </c>
      <c r="L40" s="17" t="s">
        <v>10</v>
      </c>
      <c r="M40" s="14" t="s">
        <v>10</v>
      </c>
      <c r="N40" s="18" t="s">
        <v>10</v>
      </c>
      <c r="O40" s="14" t="s">
        <v>10</v>
      </c>
      <c r="P40" s="15" t="s">
        <v>10</v>
      </c>
      <c r="Q40" s="16" t="s">
        <v>10</v>
      </c>
      <c r="R40" s="236" t="s">
        <v>11</v>
      </c>
      <c r="S40" s="17" t="s">
        <v>12</v>
      </c>
      <c r="T40" s="17" t="s">
        <v>12</v>
      </c>
      <c r="U40" s="17" t="s">
        <v>12</v>
      </c>
      <c r="V40" s="17" t="s">
        <v>12</v>
      </c>
      <c r="W40" s="15" t="s">
        <v>12</v>
      </c>
      <c r="X40" s="16" t="s">
        <v>12</v>
      </c>
      <c r="Y40" s="214" t="s">
        <v>13</v>
      </c>
      <c r="Z40" s="216" t="s">
        <v>11</v>
      </c>
      <c r="AA40" s="217"/>
    </row>
    <row r="41" spans="1:27" ht="46.8">
      <c r="A41" s="233"/>
      <c r="B41" s="233"/>
      <c r="C41" s="233"/>
      <c r="D41" s="233"/>
      <c r="E41" s="233"/>
      <c r="F41" s="235"/>
      <c r="G41" s="235"/>
      <c r="H41" s="93" t="s">
        <v>14</v>
      </c>
      <c r="I41" s="20" t="s">
        <v>15</v>
      </c>
      <c r="J41" s="21" t="s">
        <v>16</v>
      </c>
      <c r="K41" s="21" t="s">
        <v>17</v>
      </c>
      <c r="L41" s="23" t="s">
        <v>14</v>
      </c>
      <c r="M41" s="24" t="s">
        <v>18</v>
      </c>
      <c r="N41" s="25" t="s">
        <v>19</v>
      </c>
      <c r="O41" s="24" t="s">
        <v>20</v>
      </c>
      <c r="P41" s="21" t="s">
        <v>16</v>
      </c>
      <c r="Q41" s="22" t="s">
        <v>17</v>
      </c>
      <c r="R41" s="237"/>
      <c r="S41" s="23" t="s">
        <v>14</v>
      </c>
      <c r="T41" s="24" t="s">
        <v>18</v>
      </c>
      <c r="U41" s="25" t="s">
        <v>19</v>
      </c>
      <c r="V41" s="24" t="s">
        <v>20</v>
      </c>
      <c r="W41" s="93" t="s">
        <v>16</v>
      </c>
      <c r="X41" s="212" t="s">
        <v>17</v>
      </c>
      <c r="Y41" s="215"/>
      <c r="Z41" s="218"/>
      <c r="AA41" s="219"/>
    </row>
    <row r="42" spans="1:27" s="38" customFormat="1" ht="109.2">
      <c r="A42" s="27" t="s">
        <v>226</v>
      </c>
      <c r="B42" s="28" t="s">
        <v>227</v>
      </c>
      <c r="C42" s="28" t="s">
        <v>71</v>
      </c>
      <c r="D42" s="28" t="s">
        <v>61</v>
      </c>
      <c r="E42" s="28" t="s">
        <v>228</v>
      </c>
      <c r="F42" s="30">
        <v>45323</v>
      </c>
      <c r="G42" s="94">
        <v>45625</v>
      </c>
      <c r="H42" s="133">
        <v>0.2</v>
      </c>
      <c r="I42" s="134">
        <v>0.2</v>
      </c>
      <c r="J42" s="75" t="s">
        <v>229</v>
      </c>
      <c r="K42" s="75" t="s">
        <v>230</v>
      </c>
      <c r="L42" s="111">
        <v>1.6</v>
      </c>
      <c r="M42" s="112">
        <f>+L42/2</f>
        <v>0.8</v>
      </c>
      <c r="N42" s="135">
        <f>+H42+L42</f>
        <v>1.8</v>
      </c>
      <c r="O42" s="112">
        <f>+I42+M42</f>
        <v>1</v>
      </c>
      <c r="P42" s="75" t="s">
        <v>231</v>
      </c>
      <c r="Q42" s="75" t="s">
        <v>232</v>
      </c>
      <c r="R42" s="137" t="s">
        <v>38</v>
      </c>
      <c r="S42" s="111">
        <v>0</v>
      </c>
      <c r="T42" s="112">
        <f>+S42*100%</f>
        <v>0</v>
      </c>
      <c r="U42" s="135">
        <f>+S42+N42</f>
        <v>1.8</v>
      </c>
      <c r="V42" s="206">
        <f>+T42+O42</f>
        <v>1</v>
      </c>
      <c r="W42" s="75" t="s">
        <v>39</v>
      </c>
      <c r="X42" s="75" t="s">
        <v>39</v>
      </c>
      <c r="Y42" s="104" t="s">
        <v>233</v>
      </c>
      <c r="Z42" s="213" t="s">
        <v>507</v>
      </c>
      <c r="AA42" s="213"/>
    </row>
    <row r="43" spans="1:27" s="38" customFormat="1" ht="124.8">
      <c r="A43" s="27" t="s">
        <v>234</v>
      </c>
      <c r="B43" s="28" t="s">
        <v>235</v>
      </c>
      <c r="C43" s="28" t="s">
        <v>71</v>
      </c>
      <c r="D43" s="28" t="s">
        <v>236</v>
      </c>
      <c r="E43" s="28" t="s">
        <v>237</v>
      </c>
      <c r="F43" s="30">
        <v>45323</v>
      </c>
      <c r="G43" s="94">
        <v>45625</v>
      </c>
      <c r="H43" s="133">
        <v>2</v>
      </c>
      <c r="I43" s="134">
        <f>2/4*100%</f>
        <v>0.5</v>
      </c>
      <c r="J43" s="75" t="s">
        <v>229</v>
      </c>
      <c r="K43" s="75" t="s">
        <v>238</v>
      </c>
      <c r="L43" s="111">
        <v>1</v>
      </c>
      <c r="M43" s="112">
        <f>+L43/4</f>
        <v>0.25</v>
      </c>
      <c r="N43" s="135">
        <f t="shared" ref="N43:O47" si="14">+H43+L43</f>
        <v>3</v>
      </c>
      <c r="O43" s="112">
        <f t="shared" si="14"/>
        <v>0.75</v>
      </c>
      <c r="P43" s="76" t="s">
        <v>239</v>
      </c>
      <c r="Q43" s="76" t="s">
        <v>240</v>
      </c>
      <c r="R43" s="56" t="s">
        <v>241</v>
      </c>
      <c r="S43" s="95">
        <v>1</v>
      </c>
      <c r="T43" s="33">
        <f>+S43/4*100%</f>
        <v>0.25</v>
      </c>
      <c r="U43" s="135">
        <v>4</v>
      </c>
      <c r="V43" s="206">
        <f>+T43+O43</f>
        <v>1</v>
      </c>
      <c r="W43" s="76" t="s">
        <v>242</v>
      </c>
      <c r="X43" s="76" t="s">
        <v>50</v>
      </c>
      <c r="Y43" s="78" t="s">
        <v>233</v>
      </c>
      <c r="Z43" s="220" t="s">
        <v>514</v>
      </c>
      <c r="AA43" s="221"/>
    </row>
    <row r="44" spans="1:27" s="38" customFormat="1" ht="171.6">
      <c r="A44" s="27" t="s">
        <v>243</v>
      </c>
      <c r="B44" s="28" t="s">
        <v>244</v>
      </c>
      <c r="C44" s="28" t="s">
        <v>71</v>
      </c>
      <c r="D44" s="28" t="s">
        <v>164</v>
      </c>
      <c r="E44" s="28" t="s">
        <v>245</v>
      </c>
      <c r="F44" s="30">
        <v>45323</v>
      </c>
      <c r="G44" s="94">
        <v>45625</v>
      </c>
      <c r="H44" s="133">
        <v>1</v>
      </c>
      <c r="I44" s="134">
        <f>+H44/3*100%</f>
        <v>0.33333333333333331</v>
      </c>
      <c r="J44" s="75" t="s">
        <v>229</v>
      </c>
      <c r="K44" s="75" t="s">
        <v>246</v>
      </c>
      <c r="L44" s="95">
        <v>1</v>
      </c>
      <c r="M44" s="33">
        <f>+L44/3</f>
        <v>0.33333333333333331</v>
      </c>
      <c r="N44" s="135">
        <f t="shared" si="14"/>
        <v>2</v>
      </c>
      <c r="O44" s="112">
        <f t="shared" si="14"/>
        <v>0.66666666666666663</v>
      </c>
      <c r="P44" s="76" t="s">
        <v>247</v>
      </c>
      <c r="Q44" s="76" t="s">
        <v>248</v>
      </c>
      <c r="R44" s="56" t="s">
        <v>241</v>
      </c>
      <c r="S44" s="95">
        <v>1</v>
      </c>
      <c r="T44" s="33">
        <f>+S44/3*100%</f>
        <v>0.33333333333333331</v>
      </c>
      <c r="U44" s="135">
        <f>+S44+N44</f>
        <v>3</v>
      </c>
      <c r="V44" s="206">
        <f>+T44+O44</f>
        <v>1</v>
      </c>
      <c r="W44" s="76" t="s">
        <v>249</v>
      </c>
      <c r="X44" s="76" t="s">
        <v>50</v>
      </c>
      <c r="Y44" s="78" t="s">
        <v>233</v>
      </c>
      <c r="Z44" s="220" t="s">
        <v>514</v>
      </c>
      <c r="AA44" s="221"/>
    </row>
    <row r="45" spans="1:27" s="38" customFormat="1" ht="109.2">
      <c r="A45" s="27" t="s">
        <v>250</v>
      </c>
      <c r="B45" s="28" t="s">
        <v>251</v>
      </c>
      <c r="C45" s="28" t="s">
        <v>252</v>
      </c>
      <c r="D45" s="28" t="s">
        <v>24</v>
      </c>
      <c r="E45" s="28" t="s">
        <v>228</v>
      </c>
      <c r="F45" s="30">
        <v>45323</v>
      </c>
      <c r="G45" s="94">
        <v>45625</v>
      </c>
      <c r="H45" s="133">
        <v>0.2</v>
      </c>
      <c r="I45" s="134">
        <v>0.2</v>
      </c>
      <c r="J45" s="75" t="s">
        <v>229</v>
      </c>
      <c r="K45" s="75" t="s">
        <v>230</v>
      </c>
      <c r="L45" s="95">
        <v>0</v>
      </c>
      <c r="M45" s="33">
        <f t="shared" ref="M45" si="15">+L45*100%</f>
        <v>0</v>
      </c>
      <c r="N45" s="135">
        <f t="shared" si="14"/>
        <v>0.2</v>
      </c>
      <c r="O45" s="112">
        <f t="shared" si="14"/>
        <v>0.2</v>
      </c>
      <c r="P45" s="76" t="s">
        <v>253</v>
      </c>
      <c r="Q45" s="76" t="s">
        <v>254</v>
      </c>
      <c r="R45" s="96" t="s">
        <v>255</v>
      </c>
      <c r="S45" s="95">
        <v>0.8</v>
      </c>
      <c r="T45" s="33">
        <f t="shared" ref="T45:T47" si="16">+S45*100%</f>
        <v>0.8</v>
      </c>
      <c r="U45" s="135">
        <f>+S45+N45</f>
        <v>1</v>
      </c>
      <c r="V45" s="206">
        <f>+T45+O45</f>
        <v>1</v>
      </c>
      <c r="W45" s="76" t="s">
        <v>256</v>
      </c>
      <c r="X45" s="76" t="s">
        <v>50</v>
      </c>
      <c r="Y45" s="78" t="s">
        <v>233</v>
      </c>
      <c r="Z45" s="220" t="s">
        <v>514</v>
      </c>
      <c r="AA45" s="221"/>
    </row>
    <row r="46" spans="1:27" s="38" customFormat="1" ht="60" customHeight="1">
      <c r="A46" s="27" t="s">
        <v>257</v>
      </c>
      <c r="B46" s="28" t="s">
        <v>258</v>
      </c>
      <c r="C46" s="28" t="s">
        <v>71</v>
      </c>
      <c r="D46" s="28" t="s">
        <v>61</v>
      </c>
      <c r="E46" s="28" t="s">
        <v>259</v>
      </c>
      <c r="F46" s="30">
        <v>45324</v>
      </c>
      <c r="G46" s="94">
        <v>45596</v>
      </c>
      <c r="H46" s="133">
        <v>1</v>
      </c>
      <c r="I46" s="134">
        <v>0.5</v>
      </c>
      <c r="J46" s="75" t="s">
        <v>260</v>
      </c>
      <c r="K46" s="75" t="s">
        <v>261</v>
      </c>
      <c r="L46" s="111">
        <v>1</v>
      </c>
      <c r="M46" s="112">
        <f>+L46/2</f>
        <v>0.5</v>
      </c>
      <c r="N46" s="135">
        <f t="shared" si="14"/>
        <v>2</v>
      </c>
      <c r="O46" s="112">
        <f t="shared" si="14"/>
        <v>1</v>
      </c>
      <c r="P46" s="75" t="s">
        <v>262</v>
      </c>
      <c r="Q46" s="75" t="s">
        <v>263</v>
      </c>
      <c r="R46" s="136" t="s">
        <v>38</v>
      </c>
      <c r="S46" s="111">
        <v>0</v>
      </c>
      <c r="T46" s="112">
        <f t="shared" si="16"/>
        <v>0</v>
      </c>
      <c r="U46" s="135">
        <f>+S46+N46</f>
        <v>2</v>
      </c>
      <c r="V46" s="206">
        <f>+T46+O46</f>
        <v>1</v>
      </c>
      <c r="W46" s="75" t="s">
        <v>39</v>
      </c>
      <c r="X46" s="75" t="s">
        <v>39</v>
      </c>
      <c r="Y46" s="104" t="s">
        <v>208</v>
      </c>
      <c r="Z46" s="220" t="s">
        <v>507</v>
      </c>
      <c r="AA46" s="221"/>
    </row>
    <row r="47" spans="1:27" s="38" customFormat="1" ht="88.8" customHeight="1">
      <c r="A47" s="27" t="s">
        <v>264</v>
      </c>
      <c r="B47" s="28" t="s">
        <v>265</v>
      </c>
      <c r="C47" s="28" t="s">
        <v>71</v>
      </c>
      <c r="D47" s="28" t="s">
        <v>43</v>
      </c>
      <c r="E47" s="28" t="s">
        <v>203</v>
      </c>
      <c r="F47" s="30">
        <v>45324</v>
      </c>
      <c r="G47" s="94">
        <v>45596</v>
      </c>
      <c r="H47" s="133">
        <v>0.2</v>
      </c>
      <c r="I47" s="134">
        <v>0.2</v>
      </c>
      <c r="J47" s="75" t="s">
        <v>266</v>
      </c>
      <c r="K47" s="75" t="s">
        <v>267</v>
      </c>
      <c r="L47" s="111">
        <v>2.4</v>
      </c>
      <c r="M47" s="112">
        <f>+L47/3</f>
        <v>0.79999999999999993</v>
      </c>
      <c r="N47" s="135">
        <f t="shared" si="14"/>
        <v>2.6</v>
      </c>
      <c r="O47" s="112">
        <f t="shared" si="14"/>
        <v>1</v>
      </c>
      <c r="P47" s="75" t="s">
        <v>268</v>
      </c>
      <c r="Q47" s="75" t="s">
        <v>269</v>
      </c>
      <c r="R47" s="136" t="s">
        <v>38</v>
      </c>
      <c r="S47" s="111">
        <v>0</v>
      </c>
      <c r="T47" s="112">
        <f t="shared" si="16"/>
        <v>0</v>
      </c>
      <c r="U47" s="135">
        <f>+S47+N47</f>
        <v>2.6</v>
      </c>
      <c r="V47" s="206">
        <f>+T47+O47</f>
        <v>1</v>
      </c>
      <c r="W47" s="75" t="s">
        <v>39</v>
      </c>
      <c r="X47" s="75" t="s">
        <v>39</v>
      </c>
      <c r="Y47" s="104" t="s">
        <v>200</v>
      </c>
      <c r="Z47" s="220" t="s">
        <v>507</v>
      </c>
      <c r="AA47" s="221"/>
    </row>
    <row r="48" spans="1:27" s="66" customFormat="1" ht="18.600000000000001" thickBot="1">
      <c r="A48" s="9" t="s">
        <v>270</v>
      </c>
      <c r="B48" s="57"/>
      <c r="C48" s="57"/>
      <c r="D48" s="57"/>
      <c r="E48" s="58"/>
      <c r="F48" s="59"/>
      <c r="G48" s="59"/>
      <c r="H48" s="90"/>
      <c r="I48" s="91"/>
      <c r="J48" s="58"/>
      <c r="K48" s="58"/>
      <c r="L48" s="63"/>
      <c r="M48" s="64"/>
      <c r="N48" s="65"/>
      <c r="O48" s="64"/>
      <c r="P48" s="58"/>
      <c r="Q48" s="58"/>
      <c r="S48" s="63"/>
      <c r="T48" s="64"/>
      <c r="U48" s="65"/>
      <c r="V48" s="64"/>
      <c r="W48" s="58"/>
      <c r="X48" s="58"/>
    </row>
    <row r="49" spans="1:27">
      <c r="A49" s="232" t="s">
        <v>2</v>
      </c>
      <c r="B49" s="232" t="s">
        <v>3</v>
      </c>
      <c r="C49" s="232" t="s">
        <v>4</v>
      </c>
      <c r="D49" s="232" t="s">
        <v>5</v>
      </c>
      <c r="E49" s="232" t="s">
        <v>6</v>
      </c>
      <c r="F49" s="234" t="s">
        <v>7</v>
      </c>
      <c r="G49" s="234" t="s">
        <v>8</v>
      </c>
      <c r="H49" s="92" t="s">
        <v>9</v>
      </c>
      <c r="I49" s="68" t="s">
        <v>9</v>
      </c>
      <c r="J49" s="69" t="s">
        <v>9</v>
      </c>
      <c r="K49" s="69" t="s">
        <v>9</v>
      </c>
      <c r="L49" s="17" t="s">
        <v>10</v>
      </c>
      <c r="M49" s="14" t="s">
        <v>10</v>
      </c>
      <c r="N49" s="18" t="s">
        <v>10</v>
      </c>
      <c r="O49" s="14" t="s">
        <v>10</v>
      </c>
      <c r="P49" s="15" t="s">
        <v>10</v>
      </c>
      <c r="Q49" s="16" t="s">
        <v>10</v>
      </c>
      <c r="R49" s="236" t="s">
        <v>11</v>
      </c>
      <c r="S49" s="17" t="s">
        <v>12</v>
      </c>
      <c r="T49" s="17" t="s">
        <v>12</v>
      </c>
      <c r="U49" s="17" t="s">
        <v>12</v>
      </c>
      <c r="V49" s="17" t="s">
        <v>12</v>
      </c>
      <c r="W49" s="15" t="s">
        <v>12</v>
      </c>
      <c r="X49" s="16" t="s">
        <v>12</v>
      </c>
      <c r="Y49" s="214" t="s">
        <v>13</v>
      </c>
      <c r="Z49" s="216" t="s">
        <v>11</v>
      </c>
      <c r="AA49" s="217"/>
    </row>
    <row r="50" spans="1:27" ht="46.8" customHeight="1">
      <c r="A50" s="233"/>
      <c r="B50" s="233"/>
      <c r="C50" s="233"/>
      <c r="D50" s="233"/>
      <c r="E50" s="233"/>
      <c r="F50" s="235"/>
      <c r="G50" s="235"/>
      <c r="H50" s="93" t="s">
        <v>14</v>
      </c>
      <c r="I50" s="20" t="s">
        <v>15</v>
      </c>
      <c r="J50" s="21" t="s">
        <v>16</v>
      </c>
      <c r="K50" s="21" t="s">
        <v>17</v>
      </c>
      <c r="L50" s="23" t="s">
        <v>14</v>
      </c>
      <c r="M50" s="24" t="s">
        <v>18</v>
      </c>
      <c r="N50" s="25" t="s">
        <v>19</v>
      </c>
      <c r="O50" s="24" t="s">
        <v>20</v>
      </c>
      <c r="P50" s="21" t="s">
        <v>16</v>
      </c>
      <c r="Q50" s="22" t="s">
        <v>17</v>
      </c>
      <c r="R50" s="237"/>
      <c r="S50" s="23" t="s">
        <v>14</v>
      </c>
      <c r="T50" s="24" t="s">
        <v>18</v>
      </c>
      <c r="U50" s="25" t="s">
        <v>19</v>
      </c>
      <c r="V50" s="24" t="s">
        <v>20</v>
      </c>
      <c r="W50" s="21" t="s">
        <v>16</v>
      </c>
      <c r="X50" s="22" t="s">
        <v>17</v>
      </c>
      <c r="Y50" s="215"/>
      <c r="Z50" s="218"/>
      <c r="AA50" s="219"/>
    </row>
    <row r="51" spans="1:27" ht="163.5" customHeight="1">
      <c r="A51" s="210" t="s">
        <v>271</v>
      </c>
      <c r="B51" s="28" t="s">
        <v>272</v>
      </c>
      <c r="C51" s="28" t="s">
        <v>273</v>
      </c>
      <c r="D51" s="211" t="s">
        <v>24</v>
      </c>
      <c r="E51" s="28" t="s">
        <v>274</v>
      </c>
      <c r="F51" s="30">
        <v>45294</v>
      </c>
      <c r="G51" s="94">
        <v>45642</v>
      </c>
      <c r="H51" s="187">
        <v>0.1</v>
      </c>
      <c r="I51" s="188">
        <v>0.1</v>
      </c>
      <c r="J51" s="153" t="s">
        <v>275</v>
      </c>
      <c r="K51" s="153" t="s">
        <v>276</v>
      </c>
      <c r="L51" s="95">
        <v>0.6</v>
      </c>
      <c r="M51" s="33">
        <f>+L51/2</f>
        <v>0.3</v>
      </c>
      <c r="N51" s="135">
        <f>+H51+L51</f>
        <v>0.7</v>
      </c>
      <c r="O51" s="112">
        <f>+I51+M51</f>
        <v>0.4</v>
      </c>
      <c r="P51" s="28" t="s">
        <v>277</v>
      </c>
      <c r="Q51" s="28" t="s">
        <v>278</v>
      </c>
      <c r="R51" s="98" t="s">
        <v>279</v>
      </c>
      <c r="S51" s="95">
        <v>0.6</v>
      </c>
      <c r="T51" s="33">
        <f>+S51*100%</f>
        <v>0.6</v>
      </c>
      <c r="U51" s="135">
        <f t="shared" ref="U51:V58" si="17">+S51+N51</f>
        <v>1.2999999999999998</v>
      </c>
      <c r="V51" s="206">
        <f t="shared" si="17"/>
        <v>1</v>
      </c>
      <c r="W51" s="28" t="s">
        <v>280</v>
      </c>
      <c r="X51" s="28" t="s">
        <v>281</v>
      </c>
      <c r="Y51" s="78" t="s">
        <v>282</v>
      </c>
      <c r="Z51" s="238" t="s">
        <v>514</v>
      </c>
      <c r="AA51" s="238"/>
    </row>
    <row r="52" spans="1:27" ht="234" customHeight="1">
      <c r="A52" s="97" t="s">
        <v>283</v>
      </c>
      <c r="B52" s="99" t="s">
        <v>284</v>
      </c>
      <c r="C52" s="99" t="s">
        <v>23</v>
      </c>
      <c r="D52" s="99" t="s">
        <v>24</v>
      </c>
      <c r="E52" s="99" t="s">
        <v>285</v>
      </c>
      <c r="F52" s="85">
        <v>45323</v>
      </c>
      <c r="G52" s="100">
        <v>45657</v>
      </c>
      <c r="H52" s="181">
        <v>0.23</v>
      </c>
      <c r="I52" s="161">
        <v>0.23</v>
      </c>
      <c r="J52" s="162" t="s">
        <v>286</v>
      </c>
      <c r="K52" s="162" t="s">
        <v>287</v>
      </c>
      <c r="L52" s="80">
        <v>0.47</v>
      </c>
      <c r="M52" s="33">
        <f>+L52/1</f>
        <v>0.47</v>
      </c>
      <c r="N52" s="135">
        <f t="shared" ref="N52:O81" si="18">+H52+L52</f>
        <v>0.7</v>
      </c>
      <c r="O52" s="112">
        <f t="shared" si="18"/>
        <v>0.7</v>
      </c>
      <c r="P52" s="88" t="s">
        <v>288</v>
      </c>
      <c r="Q52" s="88" t="s">
        <v>289</v>
      </c>
      <c r="R52" s="56" t="s">
        <v>241</v>
      </c>
      <c r="S52" s="80">
        <v>0.3</v>
      </c>
      <c r="T52" s="33">
        <f>+S52*100%</f>
        <v>0.3</v>
      </c>
      <c r="U52" s="135">
        <f t="shared" si="17"/>
        <v>1</v>
      </c>
      <c r="V52" s="206">
        <f t="shared" si="17"/>
        <v>1</v>
      </c>
      <c r="W52" s="79" t="s">
        <v>290</v>
      </c>
      <c r="X52" s="79" t="s">
        <v>291</v>
      </c>
      <c r="Y52" s="101" t="s">
        <v>292</v>
      </c>
      <c r="Z52" s="239" t="s">
        <v>514</v>
      </c>
      <c r="AA52" s="239"/>
    </row>
    <row r="53" spans="1:27" ht="93.6">
      <c r="A53" s="97" t="s">
        <v>293</v>
      </c>
      <c r="B53" s="99" t="s">
        <v>294</v>
      </c>
      <c r="C53" s="99" t="s">
        <v>273</v>
      </c>
      <c r="D53" s="99" t="s">
        <v>43</v>
      </c>
      <c r="E53" s="99" t="s">
        <v>295</v>
      </c>
      <c r="F53" s="85">
        <v>45306</v>
      </c>
      <c r="G53" s="100">
        <v>45471</v>
      </c>
      <c r="H53" s="181">
        <v>0.5</v>
      </c>
      <c r="I53" s="161">
        <v>0.05</v>
      </c>
      <c r="J53" s="162" t="s">
        <v>296</v>
      </c>
      <c r="K53" s="162" t="s">
        <v>297</v>
      </c>
      <c r="L53" s="177">
        <v>2.85</v>
      </c>
      <c r="M53" s="152">
        <f>+L53/3</f>
        <v>0.95000000000000007</v>
      </c>
      <c r="N53" s="156">
        <f t="shared" si="18"/>
        <v>3.35</v>
      </c>
      <c r="O53" s="152">
        <f t="shared" si="18"/>
        <v>1</v>
      </c>
      <c r="P53" s="190" t="s">
        <v>298</v>
      </c>
      <c r="Q53" s="174" t="s">
        <v>299</v>
      </c>
      <c r="R53" s="184" t="s">
        <v>38</v>
      </c>
      <c r="S53" s="177">
        <v>0</v>
      </c>
      <c r="T53" s="152">
        <v>0</v>
      </c>
      <c r="U53" s="135">
        <f t="shared" si="17"/>
        <v>3.35</v>
      </c>
      <c r="V53" s="206">
        <f t="shared" si="17"/>
        <v>1</v>
      </c>
      <c r="W53" s="190" t="s">
        <v>39</v>
      </c>
      <c r="X53" s="174" t="s">
        <v>39</v>
      </c>
      <c r="Y53" s="191" t="s">
        <v>300</v>
      </c>
      <c r="Z53" s="213" t="s">
        <v>507</v>
      </c>
      <c r="AA53" s="213"/>
    </row>
    <row r="54" spans="1:27" ht="120">
      <c r="A54" s="97" t="s">
        <v>301</v>
      </c>
      <c r="B54" s="99" t="s">
        <v>302</v>
      </c>
      <c r="C54" s="99" t="s">
        <v>273</v>
      </c>
      <c r="D54" s="99" t="s">
        <v>24</v>
      </c>
      <c r="E54" s="99" t="s">
        <v>303</v>
      </c>
      <c r="F54" s="85">
        <v>45327</v>
      </c>
      <c r="G54" s="100">
        <v>45471</v>
      </c>
      <c r="H54" s="187">
        <v>1</v>
      </c>
      <c r="I54" s="188">
        <v>1</v>
      </c>
      <c r="J54" s="153" t="s">
        <v>304</v>
      </c>
      <c r="K54" s="189" t="s">
        <v>305</v>
      </c>
      <c r="L54" s="192">
        <v>0</v>
      </c>
      <c r="M54" s="152">
        <f t="shared" ref="M54:M80" si="19">+L54*100%</f>
        <v>0</v>
      </c>
      <c r="N54" s="156">
        <f t="shared" si="18"/>
        <v>1</v>
      </c>
      <c r="O54" s="152">
        <f t="shared" si="18"/>
        <v>1</v>
      </c>
      <c r="P54" s="193" t="s">
        <v>86</v>
      </c>
      <c r="Q54" s="193" t="s">
        <v>86</v>
      </c>
      <c r="R54" s="194" t="s">
        <v>86</v>
      </c>
      <c r="S54" s="192">
        <v>0</v>
      </c>
      <c r="T54" s="152">
        <v>0</v>
      </c>
      <c r="U54" s="135">
        <f t="shared" si="17"/>
        <v>1</v>
      </c>
      <c r="V54" s="206">
        <f t="shared" si="17"/>
        <v>1</v>
      </c>
      <c r="W54" s="193" t="s">
        <v>86</v>
      </c>
      <c r="X54" s="193" t="s">
        <v>86</v>
      </c>
      <c r="Y54" s="195" t="s">
        <v>86</v>
      </c>
      <c r="Z54" s="213" t="s">
        <v>513</v>
      </c>
      <c r="AA54" s="213"/>
    </row>
    <row r="55" spans="1:27" ht="93.6" customHeight="1">
      <c r="A55" s="97" t="s">
        <v>306</v>
      </c>
      <c r="B55" s="28" t="s">
        <v>307</v>
      </c>
      <c r="C55" s="28" t="s">
        <v>71</v>
      </c>
      <c r="D55" s="28" t="s">
        <v>24</v>
      </c>
      <c r="E55" s="28" t="s">
        <v>308</v>
      </c>
      <c r="F55" s="30">
        <v>45352</v>
      </c>
      <c r="G55" s="94">
        <v>45503</v>
      </c>
      <c r="H55" s="181">
        <v>0.1</v>
      </c>
      <c r="I55" s="161">
        <v>0.1</v>
      </c>
      <c r="J55" s="162" t="s">
        <v>309</v>
      </c>
      <c r="K55" s="162" t="s">
        <v>310</v>
      </c>
      <c r="L55" s="175">
        <f>1-H55</f>
        <v>0.9</v>
      </c>
      <c r="M55" s="152">
        <f t="shared" si="19"/>
        <v>0.9</v>
      </c>
      <c r="N55" s="156">
        <f t="shared" si="18"/>
        <v>1</v>
      </c>
      <c r="O55" s="152">
        <f t="shared" si="18"/>
        <v>1</v>
      </c>
      <c r="P55" s="162" t="s">
        <v>311</v>
      </c>
      <c r="Q55" s="196" t="s">
        <v>312</v>
      </c>
      <c r="R55" s="159" t="s">
        <v>38</v>
      </c>
      <c r="S55" s="175">
        <v>0</v>
      </c>
      <c r="T55" s="152">
        <v>0</v>
      </c>
      <c r="U55" s="135">
        <f t="shared" si="17"/>
        <v>1</v>
      </c>
      <c r="V55" s="206">
        <f t="shared" si="17"/>
        <v>1</v>
      </c>
      <c r="W55" s="190" t="s">
        <v>39</v>
      </c>
      <c r="X55" s="174" t="s">
        <v>39</v>
      </c>
      <c r="Y55" s="171" t="s">
        <v>313</v>
      </c>
      <c r="Z55" s="213" t="s">
        <v>507</v>
      </c>
      <c r="AA55" s="213"/>
    </row>
    <row r="56" spans="1:27" ht="78">
      <c r="A56" s="97" t="s">
        <v>314</v>
      </c>
      <c r="B56" s="28" t="s">
        <v>315</v>
      </c>
      <c r="C56" s="28" t="s">
        <v>71</v>
      </c>
      <c r="D56" s="28" t="s">
        <v>316</v>
      </c>
      <c r="E56" s="28" t="s">
        <v>317</v>
      </c>
      <c r="F56" s="30">
        <v>45322</v>
      </c>
      <c r="G56" s="30">
        <v>45657</v>
      </c>
      <c r="H56" s="181">
        <v>1</v>
      </c>
      <c r="I56" s="161">
        <v>0.25</v>
      </c>
      <c r="J56" s="162" t="s">
        <v>318</v>
      </c>
      <c r="K56" s="162" t="s">
        <v>319</v>
      </c>
      <c r="L56" s="95">
        <v>2</v>
      </c>
      <c r="M56" s="33">
        <f>+L56/4</f>
        <v>0.5</v>
      </c>
      <c r="N56" s="135">
        <f>+L56+H56</f>
        <v>3</v>
      </c>
      <c r="O56" s="112">
        <f>+M56+I56</f>
        <v>0.75</v>
      </c>
      <c r="P56" s="76" t="s">
        <v>320</v>
      </c>
      <c r="Q56" s="102" t="s">
        <v>321</v>
      </c>
      <c r="R56" s="103" t="s">
        <v>241</v>
      </c>
      <c r="S56" s="95">
        <v>1</v>
      </c>
      <c r="T56" s="33">
        <f>+S56/4*100%</f>
        <v>0.25</v>
      </c>
      <c r="U56" s="135">
        <f t="shared" si="17"/>
        <v>4</v>
      </c>
      <c r="V56" s="206">
        <f t="shared" si="17"/>
        <v>1</v>
      </c>
      <c r="W56" s="76" t="s">
        <v>322</v>
      </c>
      <c r="X56" s="102" t="s">
        <v>321</v>
      </c>
      <c r="Y56" s="104" t="s">
        <v>323</v>
      </c>
      <c r="Z56" s="213" t="s">
        <v>38</v>
      </c>
      <c r="AA56" s="213"/>
    </row>
    <row r="57" spans="1:27" ht="78.75" customHeight="1">
      <c r="A57" s="97" t="s">
        <v>324</v>
      </c>
      <c r="B57" s="28" t="s">
        <v>325</v>
      </c>
      <c r="C57" s="28" t="s">
        <v>71</v>
      </c>
      <c r="D57" s="28" t="s">
        <v>316</v>
      </c>
      <c r="E57" s="28" t="s">
        <v>317</v>
      </c>
      <c r="F57" s="30">
        <v>45322</v>
      </c>
      <c r="G57" s="30">
        <v>45657</v>
      </c>
      <c r="H57" s="181">
        <v>1</v>
      </c>
      <c r="I57" s="161">
        <v>0.25</v>
      </c>
      <c r="J57" s="162" t="s">
        <v>326</v>
      </c>
      <c r="K57" s="162" t="s">
        <v>327</v>
      </c>
      <c r="L57" s="95">
        <v>2</v>
      </c>
      <c r="M57" s="33">
        <f>+L57/4</f>
        <v>0.5</v>
      </c>
      <c r="N57" s="135">
        <f>+L57+H57</f>
        <v>3</v>
      </c>
      <c r="O57" s="112">
        <f>+M57+I57</f>
        <v>0.75</v>
      </c>
      <c r="P57" s="76" t="s">
        <v>328</v>
      </c>
      <c r="Q57" s="105" t="s">
        <v>329</v>
      </c>
      <c r="R57" s="103" t="s">
        <v>241</v>
      </c>
      <c r="S57" s="95">
        <v>1</v>
      </c>
      <c r="T57" s="33">
        <f>+S57/4*100%</f>
        <v>0.25</v>
      </c>
      <c r="U57" s="135">
        <f t="shared" si="17"/>
        <v>4</v>
      </c>
      <c r="V57" s="206">
        <f t="shared" si="17"/>
        <v>1</v>
      </c>
      <c r="W57" s="76" t="s">
        <v>330</v>
      </c>
      <c r="X57" s="105" t="s">
        <v>331</v>
      </c>
      <c r="Y57" s="78" t="s">
        <v>323</v>
      </c>
      <c r="Z57" s="213" t="s">
        <v>38</v>
      </c>
      <c r="AA57" s="213"/>
    </row>
    <row r="58" spans="1:27" s="38" customFormat="1" ht="78">
      <c r="A58" s="97" t="s">
        <v>332</v>
      </c>
      <c r="B58" s="28" t="s">
        <v>333</v>
      </c>
      <c r="C58" s="28" t="s">
        <v>71</v>
      </c>
      <c r="D58" s="28" t="s">
        <v>24</v>
      </c>
      <c r="E58" s="28" t="s">
        <v>308</v>
      </c>
      <c r="F58" s="30">
        <v>45292</v>
      </c>
      <c r="G58" s="94">
        <v>45322</v>
      </c>
      <c r="H58" s="181">
        <v>1</v>
      </c>
      <c r="I58" s="161">
        <v>1</v>
      </c>
      <c r="J58" s="162" t="s">
        <v>334</v>
      </c>
      <c r="K58" s="162" t="s">
        <v>327</v>
      </c>
      <c r="L58" s="175">
        <v>0</v>
      </c>
      <c r="M58" s="152">
        <f t="shared" si="19"/>
        <v>0</v>
      </c>
      <c r="N58" s="135">
        <f t="shared" si="18"/>
        <v>1</v>
      </c>
      <c r="O58" s="112">
        <f t="shared" si="18"/>
        <v>1</v>
      </c>
      <c r="P58" s="162" t="s">
        <v>86</v>
      </c>
      <c r="Q58" s="162" t="s">
        <v>86</v>
      </c>
      <c r="R58" s="185" t="s">
        <v>86</v>
      </c>
      <c r="S58" s="175">
        <v>0</v>
      </c>
      <c r="T58" s="152">
        <v>0</v>
      </c>
      <c r="U58" s="135">
        <f t="shared" si="17"/>
        <v>1</v>
      </c>
      <c r="V58" s="206">
        <f t="shared" si="17"/>
        <v>1</v>
      </c>
      <c r="W58" s="162" t="s">
        <v>86</v>
      </c>
      <c r="X58" s="162" t="s">
        <v>86</v>
      </c>
      <c r="Y58" s="171" t="s">
        <v>323</v>
      </c>
      <c r="Z58" s="213" t="s">
        <v>513</v>
      </c>
      <c r="AA58" s="213"/>
    </row>
    <row r="59" spans="1:27" s="38" customFormat="1" ht="93.6">
      <c r="A59" s="97" t="s">
        <v>335</v>
      </c>
      <c r="B59" s="28" t="s">
        <v>336</v>
      </c>
      <c r="C59" s="28" t="s">
        <v>71</v>
      </c>
      <c r="D59" s="28" t="s">
        <v>316</v>
      </c>
      <c r="E59" s="28" t="s">
        <v>317</v>
      </c>
      <c r="F59" s="30">
        <v>45322</v>
      </c>
      <c r="G59" s="30">
        <v>45657</v>
      </c>
      <c r="H59" s="181">
        <v>1</v>
      </c>
      <c r="I59" s="161">
        <v>0.25</v>
      </c>
      <c r="J59" s="162" t="s">
        <v>337</v>
      </c>
      <c r="K59" s="162" t="s">
        <v>338</v>
      </c>
      <c r="L59" s="95">
        <v>2</v>
      </c>
      <c r="M59" s="33">
        <f>+L59/4</f>
        <v>0.5</v>
      </c>
      <c r="N59" s="135">
        <f>+L59+H59</f>
        <v>3</v>
      </c>
      <c r="O59" s="112">
        <f>+M59+I59</f>
        <v>0.75</v>
      </c>
      <c r="P59" s="76" t="s">
        <v>339</v>
      </c>
      <c r="Q59" s="105" t="s">
        <v>340</v>
      </c>
      <c r="R59" s="106" t="s">
        <v>241</v>
      </c>
      <c r="S59" s="95">
        <v>1</v>
      </c>
      <c r="T59" s="33">
        <f>+S59/4*100%</f>
        <v>0.25</v>
      </c>
      <c r="U59" s="135">
        <f>+N59+S59</f>
        <v>4</v>
      </c>
      <c r="V59" s="206">
        <f>+O59+T59</f>
        <v>1</v>
      </c>
      <c r="W59" s="76" t="s">
        <v>341</v>
      </c>
      <c r="X59" s="105" t="s">
        <v>342</v>
      </c>
      <c r="Y59" s="78" t="s">
        <v>323</v>
      </c>
      <c r="Z59" s="213" t="s">
        <v>38</v>
      </c>
      <c r="AA59" s="213"/>
    </row>
    <row r="60" spans="1:27" s="38" customFormat="1" ht="93.6">
      <c r="A60" s="27" t="s">
        <v>343</v>
      </c>
      <c r="B60" s="107" t="s">
        <v>344</v>
      </c>
      <c r="C60" s="28" t="s">
        <v>252</v>
      </c>
      <c r="D60" s="28" t="s">
        <v>72</v>
      </c>
      <c r="E60" s="28" t="s">
        <v>308</v>
      </c>
      <c r="F60" s="30">
        <v>45323</v>
      </c>
      <c r="G60" s="94">
        <v>45412</v>
      </c>
      <c r="H60" s="181">
        <v>1</v>
      </c>
      <c r="I60" s="161">
        <v>1</v>
      </c>
      <c r="J60" s="162" t="s">
        <v>345</v>
      </c>
      <c r="K60" s="162" t="s">
        <v>346</v>
      </c>
      <c r="L60" s="175">
        <v>0</v>
      </c>
      <c r="M60" s="152">
        <f t="shared" si="19"/>
        <v>0</v>
      </c>
      <c r="N60" s="135">
        <f t="shared" si="18"/>
        <v>1</v>
      </c>
      <c r="O60" s="112">
        <f t="shared" si="18"/>
        <v>1</v>
      </c>
      <c r="P60" s="162" t="s">
        <v>86</v>
      </c>
      <c r="Q60" s="162" t="s">
        <v>86</v>
      </c>
      <c r="R60" s="185" t="s">
        <v>86</v>
      </c>
      <c r="S60" s="175">
        <v>0</v>
      </c>
      <c r="T60" s="152">
        <v>0</v>
      </c>
      <c r="U60" s="135">
        <f>+S60+N60</f>
        <v>1</v>
      </c>
      <c r="V60" s="206">
        <f>+T60+O60</f>
        <v>1</v>
      </c>
      <c r="W60" s="162" t="s">
        <v>86</v>
      </c>
      <c r="X60" s="162" t="s">
        <v>86</v>
      </c>
      <c r="Y60" s="171" t="s">
        <v>347</v>
      </c>
      <c r="Z60" s="213" t="s">
        <v>513</v>
      </c>
      <c r="AA60" s="213"/>
    </row>
    <row r="61" spans="1:27" s="38" customFormat="1" ht="408" customHeight="1">
      <c r="A61" s="27" t="s">
        <v>348</v>
      </c>
      <c r="B61" s="107" t="s">
        <v>349</v>
      </c>
      <c r="C61" s="28" t="s">
        <v>252</v>
      </c>
      <c r="D61" s="28" t="s">
        <v>43</v>
      </c>
      <c r="E61" s="28" t="s">
        <v>317</v>
      </c>
      <c r="F61" s="30">
        <v>45323</v>
      </c>
      <c r="G61" s="94">
        <v>45534</v>
      </c>
      <c r="H61" s="181">
        <v>0.5</v>
      </c>
      <c r="I61" s="161">
        <v>0.5</v>
      </c>
      <c r="J61" s="162" t="s">
        <v>350</v>
      </c>
      <c r="K61" s="162" t="s">
        <v>351</v>
      </c>
      <c r="L61" s="95">
        <v>0.2</v>
      </c>
      <c r="M61" s="33">
        <f t="shared" si="19"/>
        <v>0.2</v>
      </c>
      <c r="N61" s="135">
        <f t="shared" si="18"/>
        <v>0.7</v>
      </c>
      <c r="O61" s="112">
        <f>+M61+I61</f>
        <v>0.7</v>
      </c>
      <c r="P61" s="108" t="s">
        <v>352</v>
      </c>
      <c r="Q61" s="73" t="s">
        <v>353</v>
      </c>
      <c r="R61" s="109" t="s">
        <v>354</v>
      </c>
      <c r="S61" s="95">
        <v>0.9</v>
      </c>
      <c r="T61" s="33">
        <f>+S61/3*100%</f>
        <v>0.3</v>
      </c>
      <c r="U61" s="135">
        <f>+N61+H61</f>
        <v>1.2</v>
      </c>
      <c r="V61" s="206">
        <f>+O61+T61</f>
        <v>1</v>
      </c>
      <c r="W61" s="79" t="s">
        <v>355</v>
      </c>
      <c r="X61" s="79" t="s">
        <v>356</v>
      </c>
      <c r="Y61" s="78" t="s">
        <v>347</v>
      </c>
      <c r="Z61" s="213" t="s">
        <v>38</v>
      </c>
      <c r="AA61" s="213"/>
    </row>
    <row r="62" spans="1:27" s="38" customFormat="1" ht="171.6">
      <c r="A62" s="27" t="s">
        <v>357</v>
      </c>
      <c r="B62" s="28" t="s">
        <v>358</v>
      </c>
      <c r="C62" s="28" t="s">
        <v>71</v>
      </c>
      <c r="D62" s="28" t="s">
        <v>359</v>
      </c>
      <c r="E62" s="28" t="s">
        <v>360</v>
      </c>
      <c r="F62" s="30">
        <v>45293</v>
      </c>
      <c r="G62" s="94">
        <v>45657</v>
      </c>
      <c r="H62" s="181">
        <v>4</v>
      </c>
      <c r="I62" s="161">
        <f>+H62/12</f>
        <v>0.33333333333333331</v>
      </c>
      <c r="J62" s="162" t="s">
        <v>361</v>
      </c>
      <c r="K62" s="162" t="s">
        <v>362</v>
      </c>
      <c r="L62" s="95">
        <v>3</v>
      </c>
      <c r="M62" s="33">
        <f>+L62/12</f>
        <v>0.25</v>
      </c>
      <c r="N62" s="34">
        <f t="shared" si="18"/>
        <v>7</v>
      </c>
      <c r="O62" s="35">
        <f t="shared" si="18"/>
        <v>0.58333333333333326</v>
      </c>
      <c r="P62" s="108" t="s">
        <v>363</v>
      </c>
      <c r="Q62" s="76" t="s">
        <v>364</v>
      </c>
      <c r="R62" s="56" t="s">
        <v>241</v>
      </c>
      <c r="S62" s="95">
        <v>5</v>
      </c>
      <c r="T62" s="33">
        <f>+S62/12*100%</f>
        <v>0.41666666666666669</v>
      </c>
      <c r="U62" s="135">
        <f t="shared" ref="U62:U81" si="20">+S62+N62</f>
        <v>12</v>
      </c>
      <c r="V62" s="206">
        <f t="shared" ref="V62:V81" si="21">+T62+O62</f>
        <v>1</v>
      </c>
      <c r="W62" s="79" t="s">
        <v>365</v>
      </c>
      <c r="X62" s="110" t="s">
        <v>366</v>
      </c>
      <c r="Y62" s="78" t="s">
        <v>367</v>
      </c>
      <c r="Z62" s="213" t="s">
        <v>38</v>
      </c>
      <c r="AA62" s="213"/>
    </row>
    <row r="63" spans="1:27" s="38" customFormat="1" ht="234">
      <c r="A63" s="27" t="s">
        <v>368</v>
      </c>
      <c r="B63" s="28" t="s">
        <v>369</v>
      </c>
      <c r="C63" s="28" t="s">
        <v>370</v>
      </c>
      <c r="D63" s="28" t="s">
        <v>316</v>
      </c>
      <c r="E63" s="28" t="s">
        <v>371</v>
      </c>
      <c r="F63" s="30">
        <v>45323</v>
      </c>
      <c r="G63" s="94">
        <v>45656</v>
      </c>
      <c r="H63" s="181">
        <v>1</v>
      </c>
      <c r="I63" s="161">
        <v>0.25</v>
      </c>
      <c r="J63" s="162" t="s">
        <v>372</v>
      </c>
      <c r="K63" s="162" t="s">
        <v>373</v>
      </c>
      <c r="L63" s="95">
        <v>1</v>
      </c>
      <c r="M63" s="33">
        <f>+L63/4</f>
        <v>0.25</v>
      </c>
      <c r="N63" s="34">
        <f t="shared" si="18"/>
        <v>2</v>
      </c>
      <c r="O63" s="35">
        <f t="shared" si="18"/>
        <v>0.5</v>
      </c>
      <c r="P63" s="76" t="s">
        <v>374</v>
      </c>
      <c r="Q63" s="76" t="s">
        <v>373</v>
      </c>
      <c r="R63" s="56" t="s">
        <v>241</v>
      </c>
      <c r="S63" s="95">
        <v>2</v>
      </c>
      <c r="T63" s="33">
        <f>+S63/4*100%</f>
        <v>0.5</v>
      </c>
      <c r="U63" s="135">
        <f t="shared" si="20"/>
        <v>4</v>
      </c>
      <c r="V63" s="206">
        <f t="shared" si="21"/>
        <v>1</v>
      </c>
      <c r="W63" s="76" t="s">
        <v>375</v>
      </c>
      <c r="X63" s="76" t="s">
        <v>50</v>
      </c>
      <c r="Y63" s="78" t="s">
        <v>376</v>
      </c>
      <c r="Z63" s="213" t="s">
        <v>38</v>
      </c>
      <c r="AA63" s="213"/>
    </row>
    <row r="64" spans="1:27" s="38" customFormat="1" ht="78">
      <c r="A64" s="27" t="s">
        <v>377</v>
      </c>
      <c r="B64" s="28" t="s">
        <v>378</v>
      </c>
      <c r="C64" s="28" t="s">
        <v>71</v>
      </c>
      <c r="D64" s="28" t="s">
        <v>24</v>
      </c>
      <c r="E64" s="28" t="s">
        <v>379</v>
      </c>
      <c r="F64" s="30">
        <v>45447</v>
      </c>
      <c r="G64" s="94">
        <v>45625</v>
      </c>
      <c r="H64" s="181">
        <v>0</v>
      </c>
      <c r="I64" s="152">
        <v>0</v>
      </c>
      <c r="J64" s="153" t="s">
        <v>26</v>
      </c>
      <c r="K64" s="153" t="s">
        <v>26</v>
      </c>
      <c r="L64" s="175">
        <v>1</v>
      </c>
      <c r="M64" s="152">
        <f t="shared" si="19"/>
        <v>1</v>
      </c>
      <c r="N64" s="156">
        <f t="shared" si="18"/>
        <v>1</v>
      </c>
      <c r="O64" s="152">
        <f t="shared" si="18"/>
        <v>1</v>
      </c>
      <c r="P64" s="153" t="s">
        <v>380</v>
      </c>
      <c r="Q64" s="153" t="s">
        <v>381</v>
      </c>
      <c r="R64" s="184" t="s">
        <v>38</v>
      </c>
      <c r="S64" s="175">
        <v>0</v>
      </c>
      <c r="T64" s="152">
        <v>0</v>
      </c>
      <c r="U64" s="135">
        <f t="shared" si="20"/>
        <v>1</v>
      </c>
      <c r="V64" s="206">
        <f t="shared" si="21"/>
        <v>1</v>
      </c>
      <c r="W64" s="153" t="s">
        <v>39</v>
      </c>
      <c r="X64" s="153" t="s">
        <v>39</v>
      </c>
      <c r="Y64" s="171" t="s">
        <v>376</v>
      </c>
      <c r="Z64" s="213" t="s">
        <v>507</v>
      </c>
      <c r="AA64" s="213"/>
    </row>
    <row r="65" spans="1:27" s="38" customFormat="1" ht="93.6">
      <c r="A65" s="27" t="s">
        <v>382</v>
      </c>
      <c r="B65" s="28" t="s">
        <v>383</v>
      </c>
      <c r="C65" s="28" t="s">
        <v>71</v>
      </c>
      <c r="D65" s="28" t="s">
        <v>384</v>
      </c>
      <c r="E65" s="28" t="s">
        <v>385</v>
      </c>
      <c r="F65" s="30">
        <v>45323</v>
      </c>
      <c r="G65" s="94">
        <v>45412</v>
      </c>
      <c r="H65" s="181">
        <v>1</v>
      </c>
      <c r="I65" s="161">
        <v>1</v>
      </c>
      <c r="J65" s="162" t="s">
        <v>386</v>
      </c>
      <c r="K65" s="162" t="s">
        <v>387</v>
      </c>
      <c r="L65" s="175">
        <v>0</v>
      </c>
      <c r="M65" s="152">
        <f t="shared" si="19"/>
        <v>0</v>
      </c>
      <c r="N65" s="156">
        <f t="shared" si="18"/>
        <v>1</v>
      </c>
      <c r="O65" s="152">
        <f t="shared" si="18"/>
        <v>1</v>
      </c>
      <c r="P65" s="162" t="s">
        <v>86</v>
      </c>
      <c r="Q65" s="162" t="s">
        <v>86</v>
      </c>
      <c r="R65" s="185" t="s">
        <v>86</v>
      </c>
      <c r="S65" s="175">
        <v>0</v>
      </c>
      <c r="T65" s="152">
        <v>0</v>
      </c>
      <c r="U65" s="135">
        <f t="shared" si="20"/>
        <v>1</v>
      </c>
      <c r="V65" s="206">
        <f t="shared" si="21"/>
        <v>1</v>
      </c>
      <c r="W65" s="162" t="s">
        <v>86</v>
      </c>
      <c r="X65" s="162" t="s">
        <v>86</v>
      </c>
      <c r="Y65" s="171" t="s">
        <v>388</v>
      </c>
      <c r="Z65" s="213" t="s">
        <v>513</v>
      </c>
      <c r="AA65" s="213"/>
    </row>
    <row r="66" spans="1:27" s="38" customFormat="1" ht="78">
      <c r="A66" s="27" t="s">
        <v>389</v>
      </c>
      <c r="B66" s="28" t="s">
        <v>390</v>
      </c>
      <c r="C66" s="28" t="s">
        <v>71</v>
      </c>
      <c r="D66" s="73">
        <v>1</v>
      </c>
      <c r="E66" s="28" t="s">
        <v>391</v>
      </c>
      <c r="F66" s="30">
        <v>45306</v>
      </c>
      <c r="G66" s="94">
        <v>45565</v>
      </c>
      <c r="H66" s="181">
        <v>0.3</v>
      </c>
      <c r="I66" s="161">
        <v>0.3</v>
      </c>
      <c r="J66" s="162" t="s">
        <v>392</v>
      </c>
      <c r="K66" s="162" t="s">
        <v>393</v>
      </c>
      <c r="L66" s="175">
        <v>0.7</v>
      </c>
      <c r="M66" s="152">
        <f t="shared" si="19"/>
        <v>0.7</v>
      </c>
      <c r="N66" s="156">
        <f>+H66+L66</f>
        <v>1</v>
      </c>
      <c r="O66" s="152">
        <f t="shared" si="18"/>
        <v>1</v>
      </c>
      <c r="P66" s="162" t="s">
        <v>394</v>
      </c>
      <c r="Q66" s="162" t="s">
        <v>395</v>
      </c>
      <c r="R66" s="184" t="s">
        <v>38</v>
      </c>
      <c r="S66" s="175">
        <v>0</v>
      </c>
      <c r="T66" s="152">
        <v>0</v>
      </c>
      <c r="U66" s="135">
        <f t="shared" si="20"/>
        <v>1</v>
      </c>
      <c r="V66" s="206">
        <f t="shared" si="21"/>
        <v>1</v>
      </c>
      <c r="W66" s="153" t="s">
        <v>39</v>
      </c>
      <c r="X66" s="153" t="s">
        <v>39</v>
      </c>
      <c r="Y66" s="171" t="s">
        <v>396</v>
      </c>
      <c r="Z66" s="213" t="s">
        <v>507</v>
      </c>
      <c r="AA66" s="213"/>
    </row>
    <row r="67" spans="1:27" s="38" customFormat="1" ht="261" customHeight="1">
      <c r="A67" s="27" t="s">
        <v>397</v>
      </c>
      <c r="B67" s="28" t="s">
        <v>398</v>
      </c>
      <c r="C67" s="28" t="s">
        <v>71</v>
      </c>
      <c r="D67" s="73">
        <v>1</v>
      </c>
      <c r="E67" s="28" t="s">
        <v>98</v>
      </c>
      <c r="F67" s="30">
        <v>45323</v>
      </c>
      <c r="G67" s="94">
        <v>45625</v>
      </c>
      <c r="H67" s="181">
        <v>0.33</v>
      </c>
      <c r="I67" s="161">
        <v>0.33</v>
      </c>
      <c r="J67" s="162" t="s">
        <v>399</v>
      </c>
      <c r="K67" s="162" t="s">
        <v>400</v>
      </c>
      <c r="L67" s="95">
        <v>0.33</v>
      </c>
      <c r="M67" s="33">
        <f t="shared" si="19"/>
        <v>0.33</v>
      </c>
      <c r="N67" s="34">
        <f t="shared" si="18"/>
        <v>0.66</v>
      </c>
      <c r="O67" s="35">
        <f t="shared" si="18"/>
        <v>0.66</v>
      </c>
      <c r="P67" s="76" t="s">
        <v>401</v>
      </c>
      <c r="Q67" s="76" t="s">
        <v>402</v>
      </c>
      <c r="R67" s="103" t="s">
        <v>241</v>
      </c>
      <c r="S67" s="95">
        <v>34</v>
      </c>
      <c r="T67" s="33">
        <v>0.34</v>
      </c>
      <c r="U67" s="135">
        <f t="shared" si="20"/>
        <v>34.659999999999997</v>
      </c>
      <c r="V67" s="206">
        <f t="shared" si="21"/>
        <v>1</v>
      </c>
      <c r="W67" s="76" t="s">
        <v>401</v>
      </c>
      <c r="X67" s="76" t="s">
        <v>402</v>
      </c>
      <c r="Y67" s="78" t="s">
        <v>388</v>
      </c>
      <c r="Z67" s="213" t="s">
        <v>38</v>
      </c>
      <c r="AA67" s="213"/>
    </row>
    <row r="68" spans="1:27" s="38" customFormat="1" ht="109.2">
      <c r="A68" s="27" t="s">
        <v>403</v>
      </c>
      <c r="B68" s="28" t="s">
        <v>404</v>
      </c>
      <c r="C68" s="28" t="s">
        <v>71</v>
      </c>
      <c r="D68" s="28" t="s">
        <v>24</v>
      </c>
      <c r="E68" s="28" t="s">
        <v>405</v>
      </c>
      <c r="F68" s="30">
        <v>45306</v>
      </c>
      <c r="G68" s="94">
        <v>45504</v>
      </c>
      <c r="H68" s="181">
        <v>1</v>
      </c>
      <c r="I68" s="161">
        <v>1</v>
      </c>
      <c r="J68" s="162" t="s">
        <v>406</v>
      </c>
      <c r="K68" s="162" t="s">
        <v>407</v>
      </c>
      <c r="L68" s="175">
        <v>0</v>
      </c>
      <c r="M68" s="152">
        <f t="shared" si="19"/>
        <v>0</v>
      </c>
      <c r="N68" s="156">
        <f t="shared" si="18"/>
        <v>1</v>
      </c>
      <c r="O68" s="152">
        <f t="shared" si="18"/>
        <v>1</v>
      </c>
      <c r="P68" s="162" t="s">
        <v>86</v>
      </c>
      <c r="Q68" s="162" t="s">
        <v>86</v>
      </c>
      <c r="R68" s="185" t="s">
        <v>86</v>
      </c>
      <c r="S68" s="175">
        <v>0</v>
      </c>
      <c r="T68" s="152">
        <v>0</v>
      </c>
      <c r="U68" s="135">
        <f t="shared" si="20"/>
        <v>1</v>
      </c>
      <c r="V68" s="206">
        <f t="shared" si="21"/>
        <v>1</v>
      </c>
      <c r="W68" s="162" t="s">
        <v>86</v>
      </c>
      <c r="X68" s="162" t="s">
        <v>86</v>
      </c>
      <c r="Y68" s="171" t="s">
        <v>388</v>
      </c>
      <c r="Z68" s="213" t="s">
        <v>513</v>
      </c>
      <c r="AA68" s="213"/>
    </row>
    <row r="69" spans="1:27" s="38" customFormat="1" ht="78">
      <c r="A69" s="27" t="s">
        <v>408</v>
      </c>
      <c r="B69" s="28" t="s">
        <v>409</v>
      </c>
      <c r="C69" s="28" t="s">
        <v>23</v>
      </c>
      <c r="D69" s="28" t="s">
        <v>384</v>
      </c>
      <c r="E69" s="28" t="s">
        <v>410</v>
      </c>
      <c r="F69" s="30">
        <v>45306</v>
      </c>
      <c r="G69" s="94">
        <v>45470</v>
      </c>
      <c r="H69" s="181">
        <v>0.3</v>
      </c>
      <c r="I69" s="161">
        <v>0.3</v>
      </c>
      <c r="J69" s="162" t="s">
        <v>411</v>
      </c>
      <c r="K69" s="162" t="s">
        <v>412</v>
      </c>
      <c r="L69" s="175">
        <v>0.7</v>
      </c>
      <c r="M69" s="152">
        <f t="shared" si="19"/>
        <v>0.7</v>
      </c>
      <c r="N69" s="156">
        <f t="shared" si="18"/>
        <v>1</v>
      </c>
      <c r="O69" s="152">
        <f t="shared" si="18"/>
        <v>1</v>
      </c>
      <c r="P69" s="162" t="s">
        <v>413</v>
      </c>
      <c r="Q69" s="162" t="s">
        <v>414</v>
      </c>
      <c r="R69" s="184" t="s">
        <v>38</v>
      </c>
      <c r="S69" s="175">
        <v>0</v>
      </c>
      <c r="T69" s="152">
        <v>0</v>
      </c>
      <c r="U69" s="135">
        <f t="shared" si="20"/>
        <v>1</v>
      </c>
      <c r="V69" s="206">
        <f t="shared" si="21"/>
        <v>1</v>
      </c>
      <c r="W69" s="162" t="s">
        <v>39</v>
      </c>
      <c r="X69" s="162" t="s">
        <v>39</v>
      </c>
      <c r="Y69" s="171" t="s">
        <v>388</v>
      </c>
      <c r="Z69" s="213" t="s">
        <v>507</v>
      </c>
      <c r="AA69" s="213"/>
    </row>
    <row r="70" spans="1:27" s="38" customFormat="1" ht="409.6" customHeight="1">
      <c r="A70" s="27" t="s">
        <v>415</v>
      </c>
      <c r="B70" s="28" t="s">
        <v>416</v>
      </c>
      <c r="C70" s="28" t="s">
        <v>23</v>
      </c>
      <c r="D70" s="28" t="s">
        <v>61</v>
      </c>
      <c r="E70" s="28" t="s">
        <v>417</v>
      </c>
      <c r="F70" s="30">
        <v>45414</v>
      </c>
      <c r="G70" s="94">
        <v>45596</v>
      </c>
      <c r="H70" s="181">
        <v>0</v>
      </c>
      <c r="I70" s="152">
        <v>0</v>
      </c>
      <c r="J70" s="153" t="s">
        <v>26</v>
      </c>
      <c r="K70" s="153" t="s">
        <v>26</v>
      </c>
      <c r="L70" s="111">
        <v>1</v>
      </c>
      <c r="M70" s="112">
        <f>+L70/2</f>
        <v>0.5</v>
      </c>
      <c r="N70" s="135">
        <f t="shared" si="18"/>
        <v>1</v>
      </c>
      <c r="O70" s="112">
        <f t="shared" si="18"/>
        <v>0.5</v>
      </c>
      <c r="P70" s="113" t="s">
        <v>418</v>
      </c>
      <c r="Q70" s="114" t="s">
        <v>261</v>
      </c>
      <c r="R70" s="106" t="s">
        <v>241</v>
      </c>
      <c r="S70" s="111">
        <v>1</v>
      </c>
      <c r="T70" s="112">
        <f>+S70/2*100%</f>
        <v>0.5</v>
      </c>
      <c r="U70" s="135">
        <f t="shared" si="20"/>
        <v>2</v>
      </c>
      <c r="V70" s="206">
        <f t="shared" si="21"/>
        <v>1</v>
      </c>
      <c r="W70" s="113" t="s">
        <v>419</v>
      </c>
      <c r="X70" s="114" t="s">
        <v>420</v>
      </c>
      <c r="Y70" s="78" t="s">
        <v>421</v>
      </c>
      <c r="Z70" s="213" t="s">
        <v>38</v>
      </c>
      <c r="AA70" s="213"/>
    </row>
    <row r="71" spans="1:27" s="38" customFormat="1" ht="103.8" customHeight="1">
      <c r="A71" s="27" t="s">
        <v>422</v>
      </c>
      <c r="B71" s="28" t="s">
        <v>423</v>
      </c>
      <c r="C71" s="28" t="s">
        <v>23</v>
      </c>
      <c r="D71" s="28" t="s">
        <v>384</v>
      </c>
      <c r="E71" s="28" t="s">
        <v>385</v>
      </c>
      <c r="F71" s="30">
        <v>45324</v>
      </c>
      <c r="G71" s="94">
        <v>45596</v>
      </c>
      <c r="H71" s="181">
        <v>0.3</v>
      </c>
      <c r="I71" s="161">
        <v>0.3</v>
      </c>
      <c r="J71" s="162" t="s">
        <v>424</v>
      </c>
      <c r="K71" s="162" t="s">
        <v>425</v>
      </c>
      <c r="L71" s="95">
        <v>0.3</v>
      </c>
      <c r="M71" s="33">
        <f t="shared" si="19"/>
        <v>0.3</v>
      </c>
      <c r="N71" s="135">
        <f t="shared" si="18"/>
        <v>0.6</v>
      </c>
      <c r="O71" s="112">
        <f t="shared" si="18"/>
        <v>0.6</v>
      </c>
      <c r="P71" s="76" t="s">
        <v>426</v>
      </c>
      <c r="Q71" s="76" t="s">
        <v>427</v>
      </c>
      <c r="R71" s="56" t="s">
        <v>241</v>
      </c>
      <c r="S71" s="95">
        <v>0.4</v>
      </c>
      <c r="T71" s="33">
        <f>+S71/1*100%</f>
        <v>0.4</v>
      </c>
      <c r="U71" s="135">
        <f t="shared" si="20"/>
        <v>1</v>
      </c>
      <c r="V71" s="206">
        <f t="shared" si="21"/>
        <v>1</v>
      </c>
      <c r="W71" s="76" t="s">
        <v>428</v>
      </c>
      <c r="X71" s="76" t="s">
        <v>429</v>
      </c>
      <c r="Y71" s="78" t="s">
        <v>430</v>
      </c>
      <c r="Z71" s="213" t="s">
        <v>38</v>
      </c>
      <c r="AA71" s="213"/>
    </row>
    <row r="72" spans="1:27" s="38" customFormat="1" ht="46.8">
      <c r="A72" s="27" t="s">
        <v>431</v>
      </c>
      <c r="B72" s="28" t="s">
        <v>432</v>
      </c>
      <c r="C72" s="28" t="s">
        <v>23</v>
      </c>
      <c r="D72" s="28" t="s">
        <v>384</v>
      </c>
      <c r="E72" s="28" t="s">
        <v>433</v>
      </c>
      <c r="F72" s="30">
        <v>45414</v>
      </c>
      <c r="G72" s="94">
        <v>45596</v>
      </c>
      <c r="H72" s="181">
        <v>0</v>
      </c>
      <c r="I72" s="152">
        <v>0</v>
      </c>
      <c r="J72" s="153" t="s">
        <v>26</v>
      </c>
      <c r="K72" s="153" t="s">
        <v>26</v>
      </c>
      <c r="L72" s="175">
        <v>1</v>
      </c>
      <c r="M72" s="152">
        <f t="shared" si="19"/>
        <v>1</v>
      </c>
      <c r="N72" s="156">
        <f t="shared" si="18"/>
        <v>1</v>
      </c>
      <c r="O72" s="152">
        <f t="shared" si="18"/>
        <v>1</v>
      </c>
      <c r="P72" s="153" t="s">
        <v>434</v>
      </c>
      <c r="Q72" s="153" t="s">
        <v>435</v>
      </c>
      <c r="R72" s="184" t="s">
        <v>38</v>
      </c>
      <c r="S72" s="175">
        <v>0</v>
      </c>
      <c r="T72" s="152">
        <v>0</v>
      </c>
      <c r="U72" s="135">
        <f t="shared" si="20"/>
        <v>1</v>
      </c>
      <c r="V72" s="206">
        <f t="shared" si="21"/>
        <v>1</v>
      </c>
      <c r="W72" s="162" t="s">
        <v>39</v>
      </c>
      <c r="X72" s="162" t="s">
        <v>39</v>
      </c>
      <c r="Y72" s="171" t="s">
        <v>208</v>
      </c>
      <c r="Z72" s="213" t="s">
        <v>507</v>
      </c>
      <c r="AA72" s="213"/>
    </row>
    <row r="73" spans="1:27" s="38" customFormat="1" ht="93.6">
      <c r="A73" s="27" t="s">
        <v>436</v>
      </c>
      <c r="B73" s="28" t="s">
        <v>437</v>
      </c>
      <c r="C73" s="28" t="s">
        <v>23</v>
      </c>
      <c r="D73" s="28" t="s">
        <v>384</v>
      </c>
      <c r="E73" s="28" t="s">
        <v>438</v>
      </c>
      <c r="F73" s="30">
        <v>45306</v>
      </c>
      <c r="G73" s="94">
        <v>45596</v>
      </c>
      <c r="H73" s="181">
        <v>0.3</v>
      </c>
      <c r="I73" s="161">
        <v>0.3</v>
      </c>
      <c r="J73" s="162" t="s">
        <v>439</v>
      </c>
      <c r="K73" s="162" t="s">
        <v>297</v>
      </c>
      <c r="L73" s="95">
        <v>0.5</v>
      </c>
      <c r="M73" s="33">
        <f>+L73/1</f>
        <v>0.5</v>
      </c>
      <c r="N73" s="135">
        <f t="shared" si="18"/>
        <v>0.8</v>
      </c>
      <c r="O73" s="112">
        <f t="shared" si="18"/>
        <v>0.8</v>
      </c>
      <c r="P73" s="76" t="s">
        <v>440</v>
      </c>
      <c r="Q73" s="76" t="s">
        <v>441</v>
      </c>
      <c r="R73" s="96" t="s">
        <v>241</v>
      </c>
      <c r="S73" s="95">
        <v>0.2</v>
      </c>
      <c r="T73" s="33">
        <f>+S73/1*100%</f>
        <v>0.2</v>
      </c>
      <c r="U73" s="135">
        <f t="shared" si="20"/>
        <v>1</v>
      </c>
      <c r="V73" s="206">
        <f t="shared" si="21"/>
        <v>1</v>
      </c>
      <c r="W73" s="76" t="s">
        <v>442</v>
      </c>
      <c r="X73" s="76" t="s">
        <v>443</v>
      </c>
      <c r="Y73" s="78" t="s">
        <v>388</v>
      </c>
      <c r="Z73" s="213" t="s">
        <v>38</v>
      </c>
      <c r="AA73" s="213"/>
    </row>
    <row r="74" spans="1:27" s="38" customFormat="1" ht="93.6">
      <c r="A74" s="27" t="s">
        <v>444</v>
      </c>
      <c r="B74" s="28" t="s">
        <v>445</v>
      </c>
      <c r="C74" s="28" t="s">
        <v>23</v>
      </c>
      <c r="D74" s="73">
        <v>1</v>
      </c>
      <c r="E74" s="28" t="s">
        <v>433</v>
      </c>
      <c r="F74" s="30">
        <v>45306</v>
      </c>
      <c r="G74" s="94">
        <v>45596</v>
      </c>
      <c r="H74" s="181">
        <v>0.3</v>
      </c>
      <c r="I74" s="161">
        <v>0.3</v>
      </c>
      <c r="J74" s="162" t="s">
        <v>446</v>
      </c>
      <c r="K74" s="162" t="s">
        <v>447</v>
      </c>
      <c r="L74" s="95">
        <v>0.33</v>
      </c>
      <c r="M74" s="33">
        <f t="shared" si="19"/>
        <v>0.33</v>
      </c>
      <c r="N74" s="135">
        <f t="shared" si="18"/>
        <v>0.63</v>
      </c>
      <c r="O74" s="112">
        <f t="shared" si="18"/>
        <v>0.63</v>
      </c>
      <c r="P74" s="76" t="s">
        <v>448</v>
      </c>
      <c r="Q74" s="76" t="s">
        <v>449</v>
      </c>
      <c r="R74" s="96" t="s">
        <v>241</v>
      </c>
      <c r="S74" s="95">
        <v>0.36599999999999999</v>
      </c>
      <c r="T74" s="33">
        <f>+S74/100%</f>
        <v>0.36599999999999999</v>
      </c>
      <c r="U74" s="135">
        <f t="shared" si="20"/>
        <v>0.996</v>
      </c>
      <c r="V74" s="206">
        <f t="shared" si="21"/>
        <v>0.996</v>
      </c>
      <c r="W74" s="76" t="s">
        <v>450</v>
      </c>
      <c r="X74" s="76" t="s">
        <v>451</v>
      </c>
      <c r="Y74" s="78" t="s">
        <v>388</v>
      </c>
      <c r="Z74" s="213" t="s">
        <v>38</v>
      </c>
      <c r="AA74" s="213"/>
    </row>
    <row r="75" spans="1:27" s="38" customFormat="1" ht="94.05" customHeight="1">
      <c r="A75" s="27" t="s">
        <v>452</v>
      </c>
      <c r="B75" s="28" t="s">
        <v>453</v>
      </c>
      <c r="C75" s="28" t="s">
        <v>23</v>
      </c>
      <c r="D75" s="73" t="s">
        <v>384</v>
      </c>
      <c r="E75" s="28" t="s">
        <v>454</v>
      </c>
      <c r="F75" s="30">
        <v>45324</v>
      </c>
      <c r="G75" s="94">
        <v>45534</v>
      </c>
      <c r="H75" s="181">
        <v>0.1</v>
      </c>
      <c r="I75" s="161">
        <v>0.1</v>
      </c>
      <c r="J75" s="162" t="s">
        <v>455</v>
      </c>
      <c r="K75" s="162" t="s">
        <v>456</v>
      </c>
      <c r="L75" s="175">
        <v>0.9</v>
      </c>
      <c r="M75" s="152">
        <f t="shared" si="19"/>
        <v>0.9</v>
      </c>
      <c r="N75" s="156">
        <f t="shared" si="18"/>
        <v>1</v>
      </c>
      <c r="O75" s="152">
        <f t="shared" si="18"/>
        <v>1</v>
      </c>
      <c r="P75" s="162" t="s">
        <v>457</v>
      </c>
      <c r="Q75" s="162" t="s">
        <v>458</v>
      </c>
      <c r="R75" s="184" t="s">
        <v>38</v>
      </c>
      <c r="S75" s="175">
        <v>0</v>
      </c>
      <c r="T75" s="152">
        <v>0</v>
      </c>
      <c r="U75" s="135">
        <f t="shared" si="20"/>
        <v>1</v>
      </c>
      <c r="V75" s="206">
        <f t="shared" si="21"/>
        <v>1</v>
      </c>
      <c r="W75" s="162" t="s">
        <v>39</v>
      </c>
      <c r="X75" s="162" t="s">
        <v>39</v>
      </c>
      <c r="Y75" s="171" t="s">
        <v>459</v>
      </c>
      <c r="Z75" s="213" t="s">
        <v>507</v>
      </c>
      <c r="AA75" s="213"/>
    </row>
    <row r="76" spans="1:27" s="38" customFormat="1" ht="93.6" customHeight="1">
      <c r="A76" s="27" t="s">
        <v>460</v>
      </c>
      <c r="B76" s="28" t="s">
        <v>461</v>
      </c>
      <c r="C76" s="28" t="s">
        <v>23</v>
      </c>
      <c r="D76" s="28" t="s">
        <v>61</v>
      </c>
      <c r="E76" s="28" t="s">
        <v>462</v>
      </c>
      <c r="F76" s="30">
        <v>45547</v>
      </c>
      <c r="G76" s="94">
        <v>45565</v>
      </c>
      <c r="H76" s="181">
        <v>0</v>
      </c>
      <c r="I76" s="152">
        <v>0</v>
      </c>
      <c r="J76" s="153" t="s">
        <v>26</v>
      </c>
      <c r="K76" s="153" t="s">
        <v>26</v>
      </c>
      <c r="L76" s="175">
        <v>0</v>
      </c>
      <c r="M76" s="152">
        <f t="shared" si="19"/>
        <v>0</v>
      </c>
      <c r="N76" s="156">
        <f t="shared" si="18"/>
        <v>0</v>
      </c>
      <c r="O76" s="152">
        <f t="shared" si="18"/>
        <v>0</v>
      </c>
      <c r="P76" s="153" t="s">
        <v>26</v>
      </c>
      <c r="Q76" s="153" t="s">
        <v>26</v>
      </c>
      <c r="R76" s="197" t="s">
        <v>26</v>
      </c>
      <c r="S76" s="175">
        <v>2</v>
      </c>
      <c r="T76" s="152">
        <f>+S76/2*100%</f>
        <v>1</v>
      </c>
      <c r="U76" s="135">
        <f t="shared" si="20"/>
        <v>2</v>
      </c>
      <c r="V76" s="206">
        <f t="shared" si="21"/>
        <v>1</v>
      </c>
      <c r="W76" s="28" t="s">
        <v>463</v>
      </c>
      <c r="X76" s="28" t="s">
        <v>464</v>
      </c>
      <c r="Y76" s="104" t="s">
        <v>459</v>
      </c>
      <c r="Z76" s="213" t="s">
        <v>38</v>
      </c>
      <c r="AA76" s="213"/>
    </row>
    <row r="77" spans="1:27" s="38" customFormat="1" ht="78">
      <c r="A77" s="27" t="s">
        <v>465</v>
      </c>
      <c r="B77" s="28" t="s">
        <v>466</v>
      </c>
      <c r="C77" s="28" t="s">
        <v>23</v>
      </c>
      <c r="D77" s="28" t="s">
        <v>43</v>
      </c>
      <c r="E77" s="28" t="s">
        <v>462</v>
      </c>
      <c r="F77" s="30">
        <v>45324</v>
      </c>
      <c r="G77" s="94">
        <v>45625</v>
      </c>
      <c r="H77" s="181">
        <v>1</v>
      </c>
      <c r="I77" s="161">
        <v>0.33</v>
      </c>
      <c r="J77" s="162" t="s">
        <v>467</v>
      </c>
      <c r="K77" s="162" t="s">
        <v>468</v>
      </c>
      <c r="L77" s="175">
        <v>2</v>
      </c>
      <c r="M77" s="152">
        <f>+L77/3</f>
        <v>0.66666666666666663</v>
      </c>
      <c r="N77" s="156">
        <f t="shared" si="18"/>
        <v>3</v>
      </c>
      <c r="O77" s="152">
        <f t="shared" si="18"/>
        <v>0.99666666666666659</v>
      </c>
      <c r="P77" s="162" t="s">
        <v>469</v>
      </c>
      <c r="Q77" s="162" t="s">
        <v>470</v>
      </c>
      <c r="R77" s="184" t="s">
        <v>38</v>
      </c>
      <c r="S77" s="175">
        <v>0</v>
      </c>
      <c r="T77" s="152">
        <v>0</v>
      </c>
      <c r="U77" s="135">
        <f t="shared" si="20"/>
        <v>3</v>
      </c>
      <c r="V77" s="206">
        <f t="shared" si="21"/>
        <v>0.99666666666666659</v>
      </c>
      <c r="W77" s="162" t="s">
        <v>39</v>
      </c>
      <c r="X77" s="162" t="s">
        <v>39</v>
      </c>
      <c r="Y77" s="171" t="s">
        <v>471</v>
      </c>
      <c r="Z77" s="213" t="s">
        <v>507</v>
      </c>
      <c r="AA77" s="213"/>
    </row>
    <row r="78" spans="1:27" s="38" customFormat="1" ht="140.4">
      <c r="A78" s="27" t="s">
        <v>472</v>
      </c>
      <c r="B78" s="28" t="s">
        <v>473</v>
      </c>
      <c r="C78" s="28" t="s">
        <v>23</v>
      </c>
      <c r="D78" s="28" t="s">
        <v>61</v>
      </c>
      <c r="E78" s="28" t="s">
        <v>462</v>
      </c>
      <c r="F78" s="30">
        <v>45353</v>
      </c>
      <c r="G78" s="94">
        <v>45596</v>
      </c>
      <c r="H78" s="181">
        <v>1</v>
      </c>
      <c r="I78" s="161">
        <v>0.5</v>
      </c>
      <c r="J78" s="162" t="s">
        <v>474</v>
      </c>
      <c r="K78" s="162" t="s">
        <v>475</v>
      </c>
      <c r="L78" s="175">
        <v>1</v>
      </c>
      <c r="M78" s="152">
        <f>+L78/2</f>
        <v>0.5</v>
      </c>
      <c r="N78" s="156">
        <f t="shared" si="18"/>
        <v>2</v>
      </c>
      <c r="O78" s="152">
        <f t="shared" si="18"/>
        <v>1</v>
      </c>
      <c r="P78" s="162" t="s">
        <v>474</v>
      </c>
      <c r="Q78" s="162" t="s">
        <v>476</v>
      </c>
      <c r="R78" s="184" t="s">
        <v>38</v>
      </c>
      <c r="S78" s="175">
        <v>0</v>
      </c>
      <c r="T78" s="152">
        <v>0</v>
      </c>
      <c r="U78" s="135">
        <f t="shared" si="20"/>
        <v>2</v>
      </c>
      <c r="V78" s="206">
        <f t="shared" si="21"/>
        <v>1</v>
      </c>
      <c r="W78" s="162" t="s">
        <v>39</v>
      </c>
      <c r="X78" s="162" t="s">
        <v>39</v>
      </c>
      <c r="Y78" s="171" t="s">
        <v>459</v>
      </c>
      <c r="Z78" s="213" t="s">
        <v>507</v>
      </c>
      <c r="AA78" s="213"/>
    </row>
    <row r="79" spans="1:27" s="38" customFormat="1" ht="93.6">
      <c r="A79" s="27" t="s">
        <v>477</v>
      </c>
      <c r="B79" s="28" t="s">
        <v>478</v>
      </c>
      <c r="C79" s="28" t="s">
        <v>23</v>
      </c>
      <c r="D79" s="28" t="s">
        <v>24</v>
      </c>
      <c r="E79" s="28" t="s">
        <v>479</v>
      </c>
      <c r="F79" s="30">
        <v>45306</v>
      </c>
      <c r="G79" s="94">
        <v>45471</v>
      </c>
      <c r="H79" s="181">
        <v>0.3</v>
      </c>
      <c r="I79" s="161">
        <v>0.3</v>
      </c>
      <c r="J79" s="162" t="s">
        <v>480</v>
      </c>
      <c r="K79" s="162" t="s">
        <v>481</v>
      </c>
      <c r="L79" s="175">
        <v>0.7</v>
      </c>
      <c r="M79" s="152">
        <f t="shared" si="19"/>
        <v>0.7</v>
      </c>
      <c r="N79" s="156">
        <f t="shared" si="18"/>
        <v>1</v>
      </c>
      <c r="O79" s="152">
        <f t="shared" si="18"/>
        <v>1</v>
      </c>
      <c r="P79" s="162" t="s">
        <v>482</v>
      </c>
      <c r="Q79" s="162" t="s">
        <v>483</v>
      </c>
      <c r="R79" s="184" t="s">
        <v>38</v>
      </c>
      <c r="S79" s="175">
        <v>0</v>
      </c>
      <c r="T79" s="152">
        <v>0</v>
      </c>
      <c r="U79" s="135">
        <f t="shared" si="20"/>
        <v>1</v>
      </c>
      <c r="V79" s="206">
        <f t="shared" si="21"/>
        <v>1</v>
      </c>
      <c r="W79" s="162" t="s">
        <v>39</v>
      </c>
      <c r="X79" s="162" t="s">
        <v>39</v>
      </c>
      <c r="Y79" s="171" t="s">
        <v>388</v>
      </c>
      <c r="Z79" s="213" t="s">
        <v>507</v>
      </c>
      <c r="AA79" s="213"/>
    </row>
    <row r="80" spans="1:27" s="38" customFormat="1" ht="62.4">
      <c r="A80" s="27" t="s">
        <v>484</v>
      </c>
      <c r="B80" s="28" t="s">
        <v>485</v>
      </c>
      <c r="C80" s="28" t="s">
        <v>23</v>
      </c>
      <c r="D80" s="28">
        <v>1</v>
      </c>
      <c r="E80" s="28" t="s">
        <v>98</v>
      </c>
      <c r="F80" s="30">
        <v>45475</v>
      </c>
      <c r="G80" s="94">
        <v>45642</v>
      </c>
      <c r="H80" s="181">
        <v>0</v>
      </c>
      <c r="I80" s="152">
        <v>0</v>
      </c>
      <c r="J80" s="153" t="s">
        <v>26</v>
      </c>
      <c r="K80" s="153" t="s">
        <v>26</v>
      </c>
      <c r="L80" s="175">
        <v>1</v>
      </c>
      <c r="M80" s="152">
        <f t="shared" si="19"/>
        <v>1</v>
      </c>
      <c r="N80" s="156">
        <f t="shared" si="18"/>
        <v>1</v>
      </c>
      <c r="O80" s="152">
        <f t="shared" si="18"/>
        <v>1</v>
      </c>
      <c r="P80" s="153" t="s">
        <v>486</v>
      </c>
      <c r="Q80" s="153" t="s">
        <v>487</v>
      </c>
      <c r="R80" s="184" t="s">
        <v>38</v>
      </c>
      <c r="S80" s="175">
        <v>0</v>
      </c>
      <c r="T80" s="152">
        <v>0</v>
      </c>
      <c r="U80" s="135">
        <f t="shared" si="20"/>
        <v>1</v>
      </c>
      <c r="V80" s="206">
        <f t="shared" si="21"/>
        <v>1</v>
      </c>
      <c r="W80" s="162" t="s">
        <v>39</v>
      </c>
      <c r="X80" s="162" t="s">
        <v>39</v>
      </c>
      <c r="Y80" s="171" t="s">
        <v>488</v>
      </c>
      <c r="Z80" s="213" t="s">
        <v>507</v>
      </c>
      <c r="AA80" s="213"/>
    </row>
    <row r="81" spans="1:27" s="38" customFormat="1" ht="78">
      <c r="A81" s="27" t="s">
        <v>489</v>
      </c>
      <c r="B81" s="28" t="s">
        <v>490</v>
      </c>
      <c r="C81" s="28" t="s">
        <v>23</v>
      </c>
      <c r="D81" s="28" t="s">
        <v>24</v>
      </c>
      <c r="E81" s="28" t="s">
        <v>491</v>
      </c>
      <c r="F81" s="30">
        <v>45352</v>
      </c>
      <c r="G81" s="94">
        <v>45632</v>
      </c>
      <c r="H81" s="181">
        <v>0.33</v>
      </c>
      <c r="I81" s="161">
        <v>0.33</v>
      </c>
      <c r="J81" s="162" t="s">
        <v>492</v>
      </c>
      <c r="K81" s="162" t="s">
        <v>493</v>
      </c>
      <c r="L81" s="175">
        <v>0.67</v>
      </c>
      <c r="M81" s="152">
        <f>+L81/1</f>
        <v>0.67</v>
      </c>
      <c r="N81" s="156">
        <f t="shared" si="18"/>
        <v>1</v>
      </c>
      <c r="O81" s="152">
        <f t="shared" si="18"/>
        <v>1</v>
      </c>
      <c r="P81" s="162" t="s">
        <v>494</v>
      </c>
      <c r="Q81" s="162" t="s">
        <v>495</v>
      </c>
      <c r="R81" s="184" t="s">
        <v>38</v>
      </c>
      <c r="S81" s="175">
        <v>0</v>
      </c>
      <c r="T81" s="152">
        <v>0</v>
      </c>
      <c r="U81" s="135">
        <f t="shared" si="20"/>
        <v>1</v>
      </c>
      <c r="V81" s="206">
        <f t="shared" si="21"/>
        <v>1</v>
      </c>
      <c r="W81" s="162" t="s">
        <v>39</v>
      </c>
      <c r="X81" s="162" t="s">
        <v>39</v>
      </c>
      <c r="Y81" s="171" t="s">
        <v>488</v>
      </c>
      <c r="Z81" s="213" t="s">
        <v>507</v>
      </c>
      <c r="AA81" s="213"/>
    </row>
    <row r="82" spans="1:27" s="66" customFormat="1" ht="18.600000000000001" thickBot="1">
      <c r="A82" s="9" t="s">
        <v>496</v>
      </c>
      <c r="B82" s="57"/>
      <c r="C82" s="57"/>
      <c r="D82" s="57"/>
      <c r="E82" s="58"/>
      <c r="F82" s="59"/>
      <c r="G82" s="59"/>
      <c r="H82" s="115"/>
      <c r="I82" s="91"/>
      <c r="J82" s="58"/>
      <c r="K82" s="58"/>
      <c r="L82" s="63"/>
      <c r="M82" s="64"/>
      <c r="N82" s="65"/>
      <c r="O82" s="64"/>
      <c r="P82" s="58"/>
      <c r="Q82" s="58"/>
      <c r="S82" s="63"/>
      <c r="T82" s="64"/>
      <c r="U82" s="65"/>
      <c r="V82" s="64"/>
      <c r="W82" s="58"/>
      <c r="X82" s="58"/>
    </row>
    <row r="83" spans="1:27">
      <c r="A83" s="232" t="s">
        <v>2</v>
      </c>
      <c r="B83" s="232" t="s">
        <v>3</v>
      </c>
      <c r="C83" s="232" t="s">
        <v>4</v>
      </c>
      <c r="D83" s="232" t="s">
        <v>5</v>
      </c>
      <c r="E83" s="232" t="s">
        <v>6</v>
      </c>
      <c r="F83" s="234" t="s">
        <v>7</v>
      </c>
      <c r="G83" s="234" t="s">
        <v>8</v>
      </c>
      <c r="H83" s="92" t="s">
        <v>9</v>
      </c>
      <c r="I83" s="68" t="s">
        <v>9</v>
      </c>
      <c r="J83" s="69" t="s">
        <v>9</v>
      </c>
      <c r="K83" s="69" t="s">
        <v>9</v>
      </c>
      <c r="L83" s="17" t="s">
        <v>10</v>
      </c>
      <c r="M83" s="14" t="s">
        <v>10</v>
      </c>
      <c r="N83" s="18" t="s">
        <v>10</v>
      </c>
      <c r="O83" s="14" t="s">
        <v>10</v>
      </c>
      <c r="P83" s="15" t="s">
        <v>10</v>
      </c>
      <c r="Q83" s="16" t="s">
        <v>10</v>
      </c>
      <c r="R83" s="236" t="s">
        <v>11</v>
      </c>
      <c r="S83" s="17" t="s">
        <v>12</v>
      </c>
      <c r="T83" s="17" t="s">
        <v>12</v>
      </c>
      <c r="U83" s="17" t="s">
        <v>12</v>
      </c>
      <c r="V83" s="17" t="s">
        <v>12</v>
      </c>
      <c r="W83" s="207" t="s">
        <v>12</v>
      </c>
      <c r="X83" s="16" t="s">
        <v>12</v>
      </c>
      <c r="Y83" s="214" t="s">
        <v>13</v>
      </c>
      <c r="Z83" s="216" t="s">
        <v>11</v>
      </c>
      <c r="AA83" s="217"/>
    </row>
    <row r="84" spans="1:27" ht="46.8">
      <c r="A84" s="233"/>
      <c r="B84" s="233"/>
      <c r="C84" s="233"/>
      <c r="D84" s="233"/>
      <c r="E84" s="233"/>
      <c r="F84" s="235"/>
      <c r="G84" s="235"/>
      <c r="H84" s="93" t="s">
        <v>14</v>
      </c>
      <c r="I84" s="20" t="s">
        <v>15</v>
      </c>
      <c r="J84" s="21" t="s">
        <v>16</v>
      </c>
      <c r="K84" s="21" t="s">
        <v>17</v>
      </c>
      <c r="L84" s="23" t="s">
        <v>14</v>
      </c>
      <c r="M84" s="24" t="s">
        <v>18</v>
      </c>
      <c r="N84" s="25" t="s">
        <v>19</v>
      </c>
      <c r="O84" s="24" t="s">
        <v>20</v>
      </c>
      <c r="P84" s="21" t="s">
        <v>16</v>
      </c>
      <c r="Q84" s="22" t="s">
        <v>17</v>
      </c>
      <c r="R84" s="237"/>
      <c r="S84" s="23" t="s">
        <v>14</v>
      </c>
      <c r="T84" s="24" t="s">
        <v>18</v>
      </c>
      <c r="U84" s="25" t="s">
        <v>19</v>
      </c>
      <c r="V84" s="24" t="s">
        <v>20</v>
      </c>
      <c r="W84" s="93" t="s">
        <v>16</v>
      </c>
      <c r="X84" s="212" t="s">
        <v>17</v>
      </c>
      <c r="Y84" s="215"/>
      <c r="Z84" s="218"/>
      <c r="AA84" s="219"/>
    </row>
    <row r="85" spans="1:27" s="38" customFormat="1" ht="62.4">
      <c r="A85" s="27" t="s">
        <v>497</v>
      </c>
      <c r="B85" s="28" t="s">
        <v>498</v>
      </c>
      <c r="C85" s="28" t="s">
        <v>71</v>
      </c>
      <c r="D85" s="28" t="s">
        <v>43</v>
      </c>
      <c r="E85" s="28" t="s">
        <v>499</v>
      </c>
      <c r="F85" s="30">
        <v>45383</v>
      </c>
      <c r="G85" s="94">
        <v>45625</v>
      </c>
      <c r="H85" s="181">
        <v>3</v>
      </c>
      <c r="I85" s="161">
        <v>1</v>
      </c>
      <c r="J85" s="162" t="s">
        <v>500</v>
      </c>
      <c r="K85" s="162" t="s">
        <v>501</v>
      </c>
      <c r="L85" s="175">
        <v>0</v>
      </c>
      <c r="M85" s="152">
        <v>0</v>
      </c>
      <c r="N85" s="156">
        <f>+H85+L85</f>
        <v>3</v>
      </c>
      <c r="O85" s="152">
        <f>+I85+M85</f>
        <v>1</v>
      </c>
      <c r="P85" s="162" t="s">
        <v>86</v>
      </c>
      <c r="Q85" s="162" t="s">
        <v>86</v>
      </c>
      <c r="R85" s="198" t="s">
        <v>86</v>
      </c>
      <c r="S85" s="175">
        <v>0</v>
      </c>
      <c r="T85" s="152">
        <v>0</v>
      </c>
      <c r="U85" s="156">
        <f>+S85+N85</f>
        <v>3</v>
      </c>
      <c r="V85" s="206">
        <f>+O85+T85</f>
        <v>1</v>
      </c>
      <c r="W85" s="162" t="s">
        <v>86</v>
      </c>
      <c r="X85" s="162" t="s">
        <v>86</v>
      </c>
      <c r="Y85" s="78" t="s">
        <v>459</v>
      </c>
      <c r="Z85" s="220" t="s">
        <v>513</v>
      </c>
      <c r="AA85" s="221"/>
    </row>
    <row r="86" spans="1:27">
      <c r="H86" s="116"/>
      <c r="I86" s="117"/>
      <c r="J86" s="118"/>
      <c r="K86" s="118"/>
      <c r="L86" s="119"/>
      <c r="M86" s="120"/>
      <c r="N86" s="121"/>
      <c r="O86" s="120"/>
      <c r="P86" s="118"/>
      <c r="Q86" s="118"/>
      <c r="S86" s="119"/>
      <c r="T86" s="120"/>
      <c r="U86" s="121"/>
      <c r="V86" s="120"/>
      <c r="W86" s="118"/>
      <c r="X86" s="118"/>
    </row>
    <row r="88" spans="1:27" ht="25.2">
      <c r="A88" s="122" t="s">
        <v>502</v>
      </c>
      <c r="B88" s="122"/>
      <c r="D88" s="122"/>
      <c r="E88" s="123"/>
      <c r="F88" s="124"/>
      <c r="G88" s="124"/>
      <c r="I88" s="125"/>
    </row>
    <row r="89" spans="1:27">
      <c r="A89" s="122" t="s">
        <v>503</v>
      </c>
      <c r="B89" s="10"/>
      <c r="D89" s="10"/>
      <c r="E89" s="10"/>
      <c r="F89" s="11"/>
      <c r="G89" s="11"/>
      <c r="I89" s="125"/>
    </row>
    <row r="90" spans="1:27">
      <c r="A90" s="122" t="s">
        <v>504</v>
      </c>
      <c r="B90" s="10"/>
      <c r="C90" s="10"/>
      <c r="D90" s="10"/>
      <c r="E90" s="10"/>
      <c r="F90" s="11"/>
      <c r="G90" s="11"/>
      <c r="I90" s="125"/>
    </row>
    <row r="91" spans="1:27">
      <c r="A91" s="122" t="s">
        <v>505</v>
      </c>
      <c r="B91" s="122"/>
      <c r="C91" s="122"/>
      <c r="D91" s="122"/>
      <c r="E91" s="122"/>
      <c r="F91" s="124"/>
      <c r="G91" s="124"/>
      <c r="I91" s="125"/>
    </row>
    <row r="92" spans="1:27" ht="12.6" customHeight="1">
      <c r="A92" s="122" t="s">
        <v>506</v>
      </c>
      <c r="B92" s="122"/>
      <c r="D92" s="122"/>
      <c r="E92" s="122"/>
      <c r="F92" s="124"/>
      <c r="G92" s="124"/>
      <c r="I92" s="125"/>
    </row>
    <row r="93" spans="1:27" ht="17.399999999999999" customHeight="1">
      <c r="A93" s="199" t="s">
        <v>515</v>
      </c>
      <c r="B93" s="5"/>
      <c r="C93" s="5"/>
    </row>
    <row r="94" spans="1:27" ht="232.8" customHeight="1">
      <c r="A94" s="223" t="s">
        <v>542</v>
      </c>
      <c r="B94" s="224"/>
      <c r="C94" s="224"/>
      <c r="D94" s="224"/>
      <c r="E94" s="224"/>
      <c r="F94" s="224"/>
      <c r="G94" s="224"/>
      <c r="H94" s="224"/>
      <c r="I94" s="224"/>
      <c r="J94" s="224"/>
      <c r="K94" s="224"/>
      <c r="L94" s="224"/>
      <c r="M94" s="224"/>
      <c r="N94" s="224"/>
      <c r="O94" s="224"/>
      <c r="P94" s="224"/>
      <c r="Q94" s="224"/>
      <c r="R94" s="224"/>
      <c r="S94" s="224"/>
      <c r="T94" s="224"/>
      <c r="U94" s="224"/>
      <c r="V94" s="224"/>
      <c r="W94" s="225"/>
    </row>
    <row r="95" spans="1:27" hidden="1">
      <c r="A95" s="226"/>
      <c r="B95" s="227"/>
      <c r="C95" s="227"/>
      <c r="D95" s="227"/>
      <c r="E95" s="227"/>
      <c r="F95" s="227"/>
      <c r="G95" s="227"/>
      <c r="H95" s="227"/>
      <c r="I95" s="227"/>
      <c r="J95" s="227"/>
      <c r="K95" s="227"/>
      <c r="L95" s="227"/>
      <c r="M95" s="227"/>
      <c r="N95" s="227"/>
      <c r="O95" s="227"/>
      <c r="P95" s="227"/>
      <c r="Q95" s="227"/>
      <c r="R95" s="227"/>
      <c r="S95" s="227"/>
      <c r="T95" s="227"/>
      <c r="U95" s="227"/>
      <c r="V95" s="227"/>
      <c r="W95" s="228"/>
    </row>
    <row r="96" spans="1:27" hidden="1">
      <c r="A96" s="226"/>
      <c r="B96" s="227"/>
      <c r="C96" s="227"/>
      <c r="D96" s="227"/>
      <c r="E96" s="227"/>
      <c r="F96" s="227"/>
      <c r="G96" s="227"/>
      <c r="H96" s="227"/>
      <c r="I96" s="227"/>
      <c r="J96" s="227"/>
      <c r="K96" s="227"/>
      <c r="L96" s="227"/>
      <c r="M96" s="227"/>
      <c r="N96" s="227"/>
      <c r="O96" s="227"/>
      <c r="P96" s="227"/>
      <c r="Q96" s="227"/>
      <c r="R96" s="227"/>
      <c r="S96" s="227"/>
      <c r="T96" s="227"/>
      <c r="U96" s="227"/>
      <c r="V96" s="227"/>
      <c r="W96" s="228"/>
    </row>
    <row r="97" spans="1:23" hidden="1">
      <c r="A97" s="226"/>
      <c r="B97" s="227"/>
      <c r="C97" s="227"/>
      <c r="D97" s="227"/>
      <c r="E97" s="227"/>
      <c r="F97" s="227"/>
      <c r="G97" s="227"/>
      <c r="H97" s="227"/>
      <c r="I97" s="227"/>
      <c r="J97" s="227"/>
      <c r="K97" s="227"/>
      <c r="L97" s="227"/>
      <c r="M97" s="227"/>
      <c r="N97" s="227"/>
      <c r="O97" s="227"/>
      <c r="P97" s="227"/>
      <c r="Q97" s="227"/>
      <c r="R97" s="227"/>
      <c r="S97" s="227"/>
      <c r="T97" s="227"/>
      <c r="U97" s="227"/>
      <c r="V97" s="227"/>
      <c r="W97" s="228"/>
    </row>
    <row r="98" spans="1:23" hidden="1">
      <c r="A98" s="226"/>
      <c r="B98" s="227"/>
      <c r="C98" s="227"/>
      <c r="D98" s="227"/>
      <c r="E98" s="227"/>
      <c r="F98" s="227"/>
      <c r="G98" s="227"/>
      <c r="H98" s="227"/>
      <c r="I98" s="227"/>
      <c r="J98" s="227"/>
      <c r="K98" s="227"/>
      <c r="L98" s="227"/>
      <c r="M98" s="227"/>
      <c r="N98" s="227"/>
      <c r="O98" s="227"/>
      <c r="P98" s="227"/>
      <c r="Q98" s="227"/>
      <c r="R98" s="227"/>
      <c r="S98" s="227"/>
      <c r="T98" s="227"/>
      <c r="U98" s="227"/>
      <c r="V98" s="227"/>
      <c r="W98" s="228"/>
    </row>
    <row r="99" spans="1:23" hidden="1">
      <c r="A99" s="226"/>
      <c r="B99" s="227"/>
      <c r="C99" s="227"/>
      <c r="D99" s="227"/>
      <c r="E99" s="227"/>
      <c r="F99" s="227"/>
      <c r="G99" s="227"/>
      <c r="H99" s="227"/>
      <c r="I99" s="227"/>
      <c r="J99" s="227"/>
      <c r="K99" s="227"/>
      <c r="L99" s="227"/>
      <c r="M99" s="227"/>
      <c r="N99" s="227"/>
      <c r="O99" s="227"/>
      <c r="P99" s="227"/>
      <c r="Q99" s="227"/>
      <c r="R99" s="227"/>
      <c r="S99" s="227"/>
      <c r="T99" s="227"/>
      <c r="U99" s="227"/>
      <c r="V99" s="227"/>
      <c r="W99" s="228"/>
    </row>
    <row r="100" spans="1:23" hidden="1">
      <c r="A100" s="226"/>
      <c r="B100" s="227"/>
      <c r="C100" s="227"/>
      <c r="D100" s="227"/>
      <c r="E100" s="227"/>
      <c r="F100" s="227"/>
      <c r="G100" s="227"/>
      <c r="H100" s="227"/>
      <c r="I100" s="227"/>
      <c r="J100" s="227"/>
      <c r="K100" s="227"/>
      <c r="L100" s="227"/>
      <c r="M100" s="227"/>
      <c r="N100" s="227"/>
      <c r="O100" s="227"/>
      <c r="P100" s="227"/>
      <c r="Q100" s="227"/>
      <c r="R100" s="227"/>
      <c r="S100" s="227"/>
      <c r="T100" s="227"/>
      <c r="U100" s="227"/>
      <c r="V100" s="227"/>
      <c r="W100" s="228"/>
    </row>
    <row r="101" spans="1:23" hidden="1">
      <c r="A101" s="226"/>
      <c r="B101" s="227"/>
      <c r="C101" s="227"/>
      <c r="D101" s="227"/>
      <c r="E101" s="227"/>
      <c r="F101" s="227"/>
      <c r="G101" s="227"/>
      <c r="H101" s="227"/>
      <c r="I101" s="227"/>
      <c r="J101" s="227"/>
      <c r="K101" s="227"/>
      <c r="L101" s="227"/>
      <c r="M101" s="227"/>
      <c r="N101" s="227"/>
      <c r="O101" s="227"/>
      <c r="P101" s="227"/>
      <c r="Q101" s="227"/>
      <c r="R101" s="227"/>
      <c r="S101" s="227"/>
      <c r="T101" s="227"/>
      <c r="U101" s="227"/>
      <c r="V101" s="227"/>
      <c r="W101" s="228"/>
    </row>
    <row r="102" spans="1:23" hidden="1">
      <c r="A102" s="226"/>
      <c r="B102" s="227"/>
      <c r="C102" s="227"/>
      <c r="D102" s="227"/>
      <c r="E102" s="227"/>
      <c r="F102" s="227"/>
      <c r="G102" s="227"/>
      <c r="H102" s="227"/>
      <c r="I102" s="227"/>
      <c r="J102" s="227"/>
      <c r="K102" s="227"/>
      <c r="L102" s="227"/>
      <c r="M102" s="227"/>
      <c r="N102" s="227"/>
      <c r="O102" s="227"/>
      <c r="P102" s="227"/>
      <c r="Q102" s="227"/>
      <c r="R102" s="227"/>
      <c r="S102" s="227"/>
      <c r="T102" s="227"/>
      <c r="U102" s="227"/>
      <c r="V102" s="227"/>
      <c r="W102" s="228"/>
    </row>
    <row r="103" spans="1:23" hidden="1">
      <c r="A103" s="226"/>
      <c r="B103" s="227"/>
      <c r="C103" s="227"/>
      <c r="D103" s="227"/>
      <c r="E103" s="227"/>
      <c r="F103" s="227"/>
      <c r="G103" s="227"/>
      <c r="H103" s="227"/>
      <c r="I103" s="227"/>
      <c r="J103" s="227"/>
      <c r="K103" s="227"/>
      <c r="L103" s="227"/>
      <c r="M103" s="227"/>
      <c r="N103" s="227"/>
      <c r="O103" s="227"/>
      <c r="P103" s="227"/>
      <c r="Q103" s="227"/>
      <c r="R103" s="227"/>
      <c r="S103" s="227"/>
      <c r="T103" s="227"/>
      <c r="U103" s="227"/>
      <c r="V103" s="227"/>
      <c r="W103" s="228"/>
    </row>
    <row r="104" spans="1:23" hidden="1">
      <c r="A104" s="226"/>
      <c r="B104" s="227"/>
      <c r="C104" s="227"/>
      <c r="D104" s="227"/>
      <c r="E104" s="227"/>
      <c r="F104" s="227"/>
      <c r="G104" s="227"/>
      <c r="H104" s="227"/>
      <c r="I104" s="227"/>
      <c r="J104" s="227"/>
      <c r="K104" s="227"/>
      <c r="L104" s="227"/>
      <c r="M104" s="227"/>
      <c r="N104" s="227"/>
      <c r="O104" s="227"/>
      <c r="P104" s="227"/>
      <c r="Q104" s="227"/>
      <c r="R104" s="227"/>
      <c r="S104" s="227"/>
      <c r="T104" s="227"/>
      <c r="U104" s="227"/>
      <c r="V104" s="227"/>
      <c r="W104" s="228"/>
    </row>
    <row r="105" spans="1:23" hidden="1">
      <c r="A105" s="226"/>
      <c r="B105" s="227"/>
      <c r="C105" s="227"/>
      <c r="D105" s="227"/>
      <c r="E105" s="227"/>
      <c r="F105" s="227"/>
      <c r="G105" s="227"/>
      <c r="H105" s="227"/>
      <c r="I105" s="227"/>
      <c r="J105" s="227"/>
      <c r="K105" s="227"/>
      <c r="L105" s="227"/>
      <c r="M105" s="227"/>
      <c r="N105" s="227"/>
      <c r="O105" s="227"/>
      <c r="P105" s="227"/>
      <c r="Q105" s="227"/>
      <c r="R105" s="227"/>
      <c r="S105" s="227"/>
      <c r="T105" s="227"/>
      <c r="U105" s="227"/>
      <c r="V105" s="227"/>
      <c r="W105" s="228"/>
    </row>
    <row r="106" spans="1:23" ht="12" hidden="1" customHeight="1">
      <c r="A106" s="226"/>
      <c r="B106" s="227"/>
      <c r="C106" s="227"/>
      <c r="D106" s="227"/>
      <c r="E106" s="227"/>
      <c r="F106" s="227"/>
      <c r="G106" s="227"/>
      <c r="H106" s="227"/>
      <c r="I106" s="227"/>
      <c r="J106" s="227"/>
      <c r="K106" s="227"/>
      <c r="L106" s="227"/>
      <c r="M106" s="227"/>
      <c r="N106" s="227"/>
      <c r="O106" s="227"/>
      <c r="P106" s="227"/>
      <c r="Q106" s="227"/>
      <c r="R106" s="227"/>
      <c r="S106" s="227"/>
      <c r="T106" s="227"/>
      <c r="U106" s="227"/>
      <c r="V106" s="227"/>
      <c r="W106" s="228"/>
    </row>
    <row r="107" spans="1:23" ht="16.2" hidden="1" customHeight="1" thickBot="1">
      <c r="A107" s="226"/>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8"/>
    </row>
    <row r="108" spans="1:23" ht="16.2" hidden="1" customHeight="1" thickBot="1">
      <c r="A108" s="226"/>
      <c r="B108" s="227"/>
      <c r="C108" s="227"/>
      <c r="D108" s="227"/>
      <c r="E108" s="227"/>
      <c r="F108" s="227"/>
      <c r="G108" s="227"/>
      <c r="H108" s="227"/>
      <c r="I108" s="227"/>
      <c r="J108" s="227"/>
      <c r="K108" s="227"/>
      <c r="L108" s="227"/>
      <c r="M108" s="227"/>
      <c r="N108" s="227"/>
      <c r="O108" s="227"/>
      <c r="P108" s="227"/>
      <c r="Q108" s="227"/>
      <c r="R108" s="227"/>
      <c r="S108" s="227"/>
      <c r="T108" s="227"/>
      <c r="U108" s="227"/>
      <c r="V108" s="227"/>
      <c r="W108" s="228"/>
    </row>
    <row r="109" spans="1:23" ht="16.2" hidden="1" customHeight="1" thickBot="1">
      <c r="A109" s="226"/>
      <c r="B109" s="227"/>
      <c r="C109" s="227"/>
      <c r="D109" s="227"/>
      <c r="E109" s="227"/>
      <c r="F109" s="227"/>
      <c r="G109" s="227"/>
      <c r="H109" s="227"/>
      <c r="I109" s="227"/>
      <c r="J109" s="227"/>
      <c r="K109" s="227"/>
      <c r="L109" s="227"/>
      <c r="M109" s="227"/>
      <c r="N109" s="227"/>
      <c r="O109" s="227"/>
      <c r="P109" s="227"/>
      <c r="Q109" s="227"/>
      <c r="R109" s="227"/>
      <c r="S109" s="227"/>
      <c r="T109" s="227"/>
      <c r="U109" s="227"/>
      <c r="V109" s="227"/>
      <c r="W109" s="228"/>
    </row>
    <row r="110" spans="1:23" ht="16.2" hidden="1" customHeight="1" thickBot="1">
      <c r="A110" s="226"/>
      <c r="B110" s="227"/>
      <c r="C110" s="227"/>
      <c r="D110" s="227"/>
      <c r="E110" s="227"/>
      <c r="F110" s="227"/>
      <c r="G110" s="227"/>
      <c r="H110" s="227"/>
      <c r="I110" s="227"/>
      <c r="J110" s="227"/>
      <c r="K110" s="227"/>
      <c r="L110" s="227"/>
      <c r="M110" s="227"/>
      <c r="N110" s="227"/>
      <c r="O110" s="227"/>
      <c r="P110" s="227"/>
      <c r="Q110" s="227"/>
      <c r="R110" s="227"/>
      <c r="S110" s="227"/>
      <c r="T110" s="227"/>
      <c r="U110" s="227"/>
      <c r="V110" s="227"/>
      <c r="W110" s="228"/>
    </row>
    <row r="111" spans="1:23" ht="16.2" hidden="1" customHeight="1" thickBot="1">
      <c r="A111" s="226"/>
      <c r="B111" s="227"/>
      <c r="C111" s="227"/>
      <c r="D111" s="227"/>
      <c r="E111" s="227"/>
      <c r="F111" s="227"/>
      <c r="G111" s="227"/>
      <c r="H111" s="227"/>
      <c r="I111" s="227"/>
      <c r="J111" s="227"/>
      <c r="K111" s="227"/>
      <c r="L111" s="227"/>
      <c r="M111" s="227"/>
      <c r="N111" s="227"/>
      <c r="O111" s="227"/>
      <c r="P111" s="227"/>
      <c r="Q111" s="227"/>
      <c r="R111" s="227"/>
      <c r="S111" s="227"/>
      <c r="T111" s="227"/>
      <c r="U111" s="227"/>
      <c r="V111" s="227"/>
      <c r="W111" s="228"/>
    </row>
    <row r="112" spans="1:23" ht="16.2" hidden="1" customHeight="1" thickBot="1">
      <c r="A112" s="226"/>
      <c r="B112" s="227"/>
      <c r="C112" s="227"/>
      <c r="D112" s="227"/>
      <c r="E112" s="227"/>
      <c r="F112" s="227"/>
      <c r="G112" s="227"/>
      <c r="H112" s="227"/>
      <c r="I112" s="227"/>
      <c r="J112" s="227"/>
      <c r="K112" s="227"/>
      <c r="L112" s="227"/>
      <c r="M112" s="227"/>
      <c r="N112" s="227"/>
      <c r="O112" s="227"/>
      <c r="P112" s="227"/>
      <c r="Q112" s="227"/>
      <c r="R112" s="227"/>
      <c r="S112" s="227"/>
      <c r="T112" s="227"/>
      <c r="U112" s="227"/>
      <c r="V112" s="227"/>
      <c r="W112" s="228"/>
    </row>
    <row r="113" spans="1:23" ht="4.5" hidden="1" customHeight="1">
      <c r="A113" s="226"/>
      <c r="B113" s="227"/>
      <c r="C113" s="227"/>
      <c r="D113" s="227"/>
      <c r="E113" s="227"/>
      <c r="F113" s="227"/>
      <c r="G113" s="227"/>
      <c r="H113" s="227"/>
      <c r="I113" s="227"/>
      <c r="J113" s="227"/>
      <c r="K113" s="227"/>
      <c r="L113" s="227"/>
      <c r="M113" s="227"/>
      <c r="N113" s="227"/>
      <c r="O113" s="227"/>
      <c r="P113" s="227"/>
      <c r="Q113" s="227"/>
      <c r="R113" s="227"/>
      <c r="S113" s="227"/>
      <c r="T113" s="227"/>
      <c r="U113" s="227"/>
      <c r="V113" s="227"/>
      <c r="W113" s="228"/>
    </row>
    <row r="114" spans="1:23" ht="16.2" hidden="1" customHeight="1" thickBot="1">
      <c r="A114" s="226"/>
      <c r="B114" s="227"/>
      <c r="C114" s="227"/>
      <c r="D114" s="227"/>
      <c r="E114" s="227"/>
      <c r="F114" s="227"/>
      <c r="G114" s="227"/>
      <c r="H114" s="227"/>
      <c r="I114" s="227"/>
      <c r="J114" s="227"/>
      <c r="K114" s="227"/>
      <c r="L114" s="227"/>
      <c r="M114" s="227"/>
      <c r="N114" s="227"/>
      <c r="O114" s="227"/>
      <c r="P114" s="227"/>
      <c r="Q114" s="227"/>
      <c r="R114" s="227"/>
      <c r="S114" s="227"/>
      <c r="T114" s="227"/>
      <c r="U114" s="227"/>
      <c r="V114" s="227"/>
      <c r="W114" s="228"/>
    </row>
    <row r="115" spans="1:23" ht="16.2" hidden="1" customHeight="1" thickBot="1">
      <c r="A115" s="226"/>
      <c r="B115" s="227"/>
      <c r="C115" s="227"/>
      <c r="D115" s="227"/>
      <c r="E115" s="227"/>
      <c r="F115" s="227"/>
      <c r="G115" s="227"/>
      <c r="H115" s="227"/>
      <c r="I115" s="227"/>
      <c r="J115" s="227"/>
      <c r="K115" s="227"/>
      <c r="L115" s="227"/>
      <c r="M115" s="227"/>
      <c r="N115" s="227"/>
      <c r="O115" s="227"/>
      <c r="P115" s="227"/>
      <c r="Q115" s="227"/>
      <c r="R115" s="227"/>
      <c r="S115" s="227"/>
      <c r="T115" s="227"/>
      <c r="U115" s="227"/>
      <c r="V115" s="227"/>
      <c r="W115" s="228"/>
    </row>
    <row r="116" spans="1:23" ht="16.2" hidden="1" customHeight="1" thickBot="1">
      <c r="A116" s="226"/>
      <c r="B116" s="227"/>
      <c r="C116" s="227"/>
      <c r="D116" s="227"/>
      <c r="E116" s="227"/>
      <c r="F116" s="227"/>
      <c r="G116" s="227"/>
      <c r="H116" s="227"/>
      <c r="I116" s="227"/>
      <c r="J116" s="227"/>
      <c r="K116" s="227"/>
      <c r="L116" s="227"/>
      <c r="M116" s="227"/>
      <c r="N116" s="227"/>
      <c r="O116" s="227"/>
      <c r="P116" s="227"/>
      <c r="Q116" s="227"/>
      <c r="R116" s="227"/>
      <c r="S116" s="227"/>
      <c r="T116" s="227"/>
      <c r="U116" s="227"/>
      <c r="V116" s="227"/>
      <c r="W116" s="228"/>
    </row>
    <row r="117" spans="1:23" ht="16.2" hidden="1" customHeight="1" thickBot="1">
      <c r="A117" s="226"/>
      <c r="B117" s="227"/>
      <c r="C117" s="227"/>
      <c r="D117" s="227"/>
      <c r="E117" s="227"/>
      <c r="F117" s="227"/>
      <c r="G117" s="227"/>
      <c r="H117" s="227"/>
      <c r="I117" s="227"/>
      <c r="J117" s="227"/>
      <c r="K117" s="227"/>
      <c r="L117" s="227"/>
      <c r="M117" s="227"/>
      <c r="N117" s="227"/>
      <c r="O117" s="227"/>
      <c r="P117" s="227"/>
      <c r="Q117" s="227"/>
      <c r="R117" s="227"/>
      <c r="S117" s="227"/>
      <c r="T117" s="227"/>
      <c r="U117" s="227"/>
      <c r="V117" s="227"/>
      <c r="W117" s="228"/>
    </row>
    <row r="118" spans="1:23" ht="16.2" hidden="1" customHeight="1" thickBot="1">
      <c r="A118" s="226"/>
      <c r="B118" s="227"/>
      <c r="C118" s="227"/>
      <c r="D118" s="227"/>
      <c r="E118" s="227"/>
      <c r="F118" s="227"/>
      <c r="G118" s="227"/>
      <c r="H118" s="227"/>
      <c r="I118" s="227"/>
      <c r="J118" s="227"/>
      <c r="K118" s="227"/>
      <c r="L118" s="227"/>
      <c r="M118" s="227"/>
      <c r="N118" s="227"/>
      <c r="O118" s="227"/>
      <c r="P118" s="227"/>
      <c r="Q118" s="227"/>
      <c r="R118" s="227"/>
      <c r="S118" s="227"/>
      <c r="T118" s="227"/>
      <c r="U118" s="227"/>
      <c r="V118" s="227"/>
      <c r="W118" s="228"/>
    </row>
    <row r="119" spans="1:23" ht="16.2" hidden="1" customHeight="1" thickBot="1">
      <c r="A119" s="226"/>
      <c r="B119" s="227"/>
      <c r="C119" s="227"/>
      <c r="D119" s="227"/>
      <c r="E119" s="227"/>
      <c r="F119" s="227"/>
      <c r="G119" s="227"/>
      <c r="H119" s="227"/>
      <c r="I119" s="227"/>
      <c r="J119" s="227"/>
      <c r="K119" s="227"/>
      <c r="L119" s="227"/>
      <c r="M119" s="227"/>
      <c r="N119" s="227"/>
      <c r="O119" s="227"/>
      <c r="P119" s="227"/>
      <c r="Q119" s="227"/>
      <c r="R119" s="227"/>
      <c r="S119" s="227"/>
      <c r="T119" s="227"/>
      <c r="U119" s="227"/>
      <c r="V119" s="227"/>
      <c r="W119" s="228"/>
    </row>
    <row r="120" spans="1:23" ht="16.2" hidden="1" customHeight="1" thickBot="1">
      <c r="A120" s="226"/>
      <c r="B120" s="227"/>
      <c r="C120" s="227"/>
      <c r="D120" s="227"/>
      <c r="E120" s="227"/>
      <c r="F120" s="227"/>
      <c r="G120" s="227"/>
      <c r="H120" s="227"/>
      <c r="I120" s="227"/>
      <c r="J120" s="227"/>
      <c r="K120" s="227"/>
      <c r="L120" s="227"/>
      <c r="M120" s="227"/>
      <c r="N120" s="227"/>
      <c r="O120" s="227"/>
      <c r="P120" s="227"/>
      <c r="Q120" s="227"/>
      <c r="R120" s="227"/>
      <c r="S120" s="227"/>
      <c r="T120" s="227"/>
      <c r="U120" s="227"/>
      <c r="V120" s="227"/>
      <c r="W120" s="228"/>
    </row>
    <row r="121" spans="1:23" ht="16.2" hidden="1" customHeight="1" thickBot="1">
      <c r="A121" s="226"/>
      <c r="B121" s="227"/>
      <c r="C121" s="227"/>
      <c r="D121" s="227"/>
      <c r="E121" s="227"/>
      <c r="F121" s="227"/>
      <c r="G121" s="227"/>
      <c r="H121" s="227"/>
      <c r="I121" s="227"/>
      <c r="J121" s="227"/>
      <c r="K121" s="227"/>
      <c r="L121" s="227"/>
      <c r="M121" s="227"/>
      <c r="N121" s="227"/>
      <c r="O121" s="227"/>
      <c r="P121" s="227"/>
      <c r="Q121" s="227"/>
      <c r="R121" s="227"/>
      <c r="S121" s="227"/>
      <c r="T121" s="227"/>
      <c r="U121" s="227"/>
      <c r="V121" s="227"/>
      <c r="W121" s="228"/>
    </row>
    <row r="122" spans="1:23" ht="16.2" hidden="1" customHeight="1" thickBot="1">
      <c r="A122" s="226"/>
      <c r="B122" s="227"/>
      <c r="C122" s="227"/>
      <c r="D122" s="227"/>
      <c r="E122" s="227"/>
      <c r="F122" s="227"/>
      <c r="G122" s="227"/>
      <c r="H122" s="227"/>
      <c r="I122" s="227"/>
      <c r="J122" s="227"/>
      <c r="K122" s="227"/>
      <c r="L122" s="227"/>
      <c r="M122" s="227"/>
      <c r="N122" s="227"/>
      <c r="O122" s="227"/>
      <c r="P122" s="227"/>
      <c r="Q122" s="227"/>
      <c r="R122" s="227"/>
      <c r="S122" s="227"/>
      <c r="T122" s="227"/>
      <c r="U122" s="227"/>
      <c r="V122" s="227"/>
      <c r="W122" s="228"/>
    </row>
    <row r="123" spans="1:23" ht="16.2" hidden="1" customHeight="1" thickBot="1">
      <c r="A123" s="226"/>
      <c r="B123" s="227"/>
      <c r="C123" s="227"/>
      <c r="D123" s="227"/>
      <c r="E123" s="227"/>
      <c r="F123" s="227"/>
      <c r="G123" s="227"/>
      <c r="H123" s="227"/>
      <c r="I123" s="227"/>
      <c r="J123" s="227"/>
      <c r="K123" s="227"/>
      <c r="L123" s="227"/>
      <c r="M123" s="227"/>
      <c r="N123" s="227"/>
      <c r="O123" s="227"/>
      <c r="P123" s="227"/>
      <c r="Q123" s="227"/>
      <c r="R123" s="227"/>
      <c r="S123" s="227"/>
      <c r="T123" s="227"/>
      <c r="U123" s="227"/>
      <c r="V123" s="227"/>
      <c r="W123" s="228"/>
    </row>
    <row r="124" spans="1:23" ht="16.2" hidden="1" customHeight="1" thickBot="1">
      <c r="A124" s="226"/>
      <c r="B124" s="227"/>
      <c r="C124" s="227"/>
      <c r="D124" s="227"/>
      <c r="E124" s="227"/>
      <c r="F124" s="227"/>
      <c r="G124" s="227"/>
      <c r="H124" s="227"/>
      <c r="I124" s="227"/>
      <c r="J124" s="227"/>
      <c r="K124" s="227"/>
      <c r="L124" s="227"/>
      <c r="M124" s="227"/>
      <c r="N124" s="227"/>
      <c r="O124" s="227"/>
      <c r="P124" s="227"/>
      <c r="Q124" s="227"/>
      <c r="R124" s="227"/>
      <c r="S124" s="227"/>
      <c r="T124" s="227"/>
      <c r="U124" s="227"/>
      <c r="V124" s="227"/>
      <c r="W124" s="228"/>
    </row>
    <row r="125" spans="1:23" ht="16.2" hidden="1" customHeight="1" thickBot="1">
      <c r="A125" s="226"/>
      <c r="B125" s="227"/>
      <c r="C125" s="227"/>
      <c r="D125" s="227"/>
      <c r="E125" s="227"/>
      <c r="F125" s="227"/>
      <c r="G125" s="227"/>
      <c r="H125" s="227"/>
      <c r="I125" s="227"/>
      <c r="J125" s="227"/>
      <c r="K125" s="227"/>
      <c r="L125" s="227"/>
      <c r="M125" s="227"/>
      <c r="N125" s="227"/>
      <c r="O125" s="227"/>
      <c r="P125" s="227"/>
      <c r="Q125" s="227"/>
      <c r="R125" s="227"/>
      <c r="S125" s="227"/>
      <c r="T125" s="227"/>
      <c r="U125" s="227"/>
      <c r="V125" s="227"/>
      <c r="W125" s="228"/>
    </row>
    <row r="126" spans="1:23" ht="16.2" hidden="1" customHeight="1" thickBot="1">
      <c r="A126" s="226"/>
      <c r="B126" s="227"/>
      <c r="C126" s="227"/>
      <c r="D126" s="227"/>
      <c r="E126" s="227"/>
      <c r="F126" s="227"/>
      <c r="G126" s="227"/>
      <c r="H126" s="227"/>
      <c r="I126" s="227"/>
      <c r="J126" s="227"/>
      <c r="K126" s="227"/>
      <c r="L126" s="227"/>
      <c r="M126" s="227"/>
      <c r="N126" s="227"/>
      <c r="O126" s="227"/>
      <c r="P126" s="227"/>
      <c r="Q126" s="227"/>
      <c r="R126" s="227"/>
      <c r="S126" s="227"/>
      <c r="T126" s="227"/>
      <c r="U126" s="227"/>
      <c r="V126" s="227"/>
      <c r="W126" s="228"/>
    </row>
    <row r="127" spans="1:23" ht="16.2" hidden="1" customHeight="1" thickBot="1">
      <c r="A127" s="226"/>
      <c r="B127" s="227"/>
      <c r="C127" s="227"/>
      <c r="D127" s="227"/>
      <c r="E127" s="227"/>
      <c r="F127" s="227"/>
      <c r="G127" s="227"/>
      <c r="H127" s="227"/>
      <c r="I127" s="227"/>
      <c r="J127" s="227"/>
      <c r="K127" s="227"/>
      <c r="L127" s="227"/>
      <c r="M127" s="227"/>
      <c r="N127" s="227"/>
      <c r="O127" s="227"/>
      <c r="P127" s="227"/>
      <c r="Q127" s="227"/>
      <c r="R127" s="227"/>
      <c r="S127" s="227"/>
      <c r="T127" s="227"/>
      <c r="U127" s="227"/>
      <c r="V127" s="227"/>
      <c r="W127" s="228"/>
    </row>
    <row r="128" spans="1:23" ht="16.2" hidden="1" customHeight="1" thickBot="1">
      <c r="A128" s="226"/>
      <c r="B128" s="227"/>
      <c r="C128" s="227"/>
      <c r="D128" s="227"/>
      <c r="E128" s="227"/>
      <c r="F128" s="227"/>
      <c r="G128" s="227"/>
      <c r="H128" s="227"/>
      <c r="I128" s="227"/>
      <c r="J128" s="227"/>
      <c r="K128" s="227"/>
      <c r="L128" s="227"/>
      <c r="M128" s="227"/>
      <c r="N128" s="227"/>
      <c r="O128" s="227"/>
      <c r="P128" s="227"/>
      <c r="Q128" s="227"/>
      <c r="R128" s="227"/>
      <c r="S128" s="227"/>
      <c r="T128" s="227"/>
      <c r="U128" s="227"/>
      <c r="V128" s="227"/>
      <c r="W128" s="228"/>
    </row>
    <row r="129" spans="1:23" ht="16.2" hidden="1" customHeight="1" thickBot="1">
      <c r="A129" s="226"/>
      <c r="B129" s="227"/>
      <c r="C129" s="227"/>
      <c r="D129" s="227"/>
      <c r="E129" s="227"/>
      <c r="F129" s="227"/>
      <c r="G129" s="227"/>
      <c r="H129" s="227"/>
      <c r="I129" s="227"/>
      <c r="J129" s="227"/>
      <c r="K129" s="227"/>
      <c r="L129" s="227"/>
      <c r="M129" s="227"/>
      <c r="N129" s="227"/>
      <c r="O129" s="227"/>
      <c r="P129" s="227"/>
      <c r="Q129" s="227"/>
      <c r="R129" s="227"/>
      <c r="S129" s="227"/>
      <c r="T129" s="227"/>
      <c r="U129" s="227"/>
      <c r="V129" s="227"/>
      <c r="W129" s="228"/>
    </row>
    <row r="130" spans="1:23" ht="16.2" hidden="1" customHeight="1" thickBot="1">
      <c r="A130" s="226"/>
      <c r="B130" s="227"/>
      <c r="C130" s="227"/>
      <c r="D130" s="227"/>
      <c r="E130" s="227"/>
      <c r="F130" s="227"/>
      <c r="G130" s="227"/>
      <c r="H130" s="227"/>
      <c r="I130" s="227"/>
      <c r="J130" s="227"/>
      <c r="K130" s="227"/>
      <c r="L130" s="227"/>
      <c r="M130" s="227"/>
      <c r="N130" s="227"/>
      <c r="O130" s="227"/>
      <c r="P130" s="227"/>
      <c r="Q130" s="227"/>
      <c r="R130" s="227"/>
      <c r="S130" s="227"/>
      <c r="T130" s="227"/>
      <c r="U130" s="227"/>
      <c r="V130" s="227"/>
      <c r="W130" s="228"/>
    </row>
    <row r="131" spans="1:23" ht="16.2" hidden="1" customHeight="1" thickBot="1">
      <c r="A131" s="226"/>
      <c r="B131" s="227"/>
      <c r="C131" s="227"/>
      <c r="D131" s="227"/>
      <c r="E131" s="227"/>
      <c r="F131" s="227"/>
      <c r="G131" s="227"/>
      <c r="H131" s="227"/>
      <c r="I131" s="227"/>
      <c r="J131" s="227"/>
      <c r="K131" s="227"/>
      <c r="L131" s="227"/>
      <c r="M131" s="227"/>
      <c r="N131" s="227"/>
      <c r="O131" s="227"/>
      <c r="P131" s="227"/>
      <c r="Q131" s="227"/>
      <c r="R131" s="227"/>
      <c r="S131" s="227"/>
      <c r="T131" s="227"/>
      <c r="U131" s="227"/>
      <c r="V131" s="227"/>
      <c r="W131" s="228"/>
    </row>
    <row r="132" spans="1:23" ht="16.2" hidden="1" customHeight="1" thickBot="1">
      <c r="A132" s="226"/>
      <c r="B132" s="227"/>
      <c r="C132" s="227"/>
      <c r="D132" s="227"/>
      <c r="E132" s="227"/>
      <c r="F132" s="227"/>
      <c r="G132" s="227"/>
      <c r="H132" s="227"/>
      <c r="I132" s="227"/>
      <c r="J132" s="227"/>
      <c r="K132" s="227"/>
      <c r="L132" s="227"/>
      <c r="M132" s="227"/>
      <c r="N132" s="227"/>
      <c r="O132" s="227"/>
      <c r="P132" s="227"/>
      <c r="Q132" s="227"/>
      <c r="R132" s="227"/>
      <c r="S132" s="227"/>
      <c r="T132" s="227"/>
      <c r="U132" s="227"/>
      <c r="V132" s="227"/>
      <c r="W132" s="228"/>
    </row>
    <row r="133" spans="1:23" ht="16.2" hidden="1" customHeight="1" thickBot="1">
      <c r="A133" s="226"/>
      <c r="B133" s="227"/>
      <c r="C133" s="227"/>
      <c r="D133" s="227"/>
      <c r="E133" s="227"/>
      <c r="F133" s="227"/>
      <c r="G133" s="227"/>
      <c r="H133" s="227"/>
      <c r="I133" s="227"/>
      <c r="J133" s="227"/>
      <c r="K133" s="227"/>
      <c r="L133" s="227"/>
      <c r="M133" s="227"/>
      <c r="N133" s="227"/>
      <c r="O133" s="227"/>
      <c r="P133" s="227"/>
      <c r="Q133" s="227"/>
      <c r="R133" s="227"/>
      <c r="S133" s="227"/>
      <c r="T133" s="227"/>
      <c r="U133" s="227"/>
      <c r="V133" s="227"/>
      <c r="W133" s="228"/>
    </row>
    <row r="134" spans="1:23" ht="16.2" hidden="1" customHeight="1" thickBot="1">
      <c r="A134" s="226"/>
      <c r="B134" s="227"/>
      <c r="C134" s="227"/>
      <c r="D134" s="227"/>
      <c r="E134" s="227"/>
      <c r="F134" s="227"/>
      <c r="G134" s="227"/>
      <c r="H134" s="227"/>
      <c r="I134" s="227"/>
      <c r="J134" s="227"/>
      <c r="K134" s="227"/>
      <c r="L134" s="227"/>
      <c r="M134" s="227"/>
      <c r="N134" s="227"/>
      <c r="O134" s="227"/>
      <c r="P134" s="227"/>
      <c r="Q134" s="227"/>
      <c r="R134" s="227"/>
      <c r="S134" s="227"/>
      <c r="T134" s="227"/>
      <c r="U134" s="227"/>
      <c r="V134" s="227"/>
      <c r="W134" s="228"/>
    </row>
    <row r="135" spans="1:23" ht="16.2" hidden="1" customHeight="1" thickBot="1">
      <c r="A135" s="226"/>
      <c r="B135" s="227"/>
      <c r="C135" s="227"/>
      <c r="D135" s="227"/>
      <c r="E135" s="227"/>
      <c r="F135" s="227"/>
      <c r="G135" s="227"/>
      <c r="H135" s="227"/>
      <c r="I135" s="227"/>
      <c r="J135" s="227"/>
      <c r="K135" s="227"/>
      <c r="L135" s="227"/>
      <c r="M135" s="227"/>
      <c r="N135" s="227"/>
      <c r="O135" s="227"/>
      <c r="P135" s="227"/>
      <c r="Q135" s="227"/>
      <c r="R135" s="227"/>
      <c r="S135" s="227"/>
      <c r="T135" s="227"/>
      <c r="U135" s="227"/>
      <c r="V135" s="227"/>
      <c r="W135" s="228"/>
    </row>
    <row r="136" spans="1:23" ht="16.2" hidden="1" customHeight="1" thickBot="1">
      <c r="A136" s="226"/>
      <c r="B136" s="227"/>
      <c r="C136" s="227"/>
      <c r="D136" s="227"/>
      <c r="E136" s="227"/>
      <c r="F136" s="227"/>
      <c r="G136" s="227"/>
      <c r="H136" s="227"/>
      <c r="I136" s="227"/>
      <c r="J136" s="227"/>
      <c r="K136" s="227"/>
      <c r="L136" s="227"/>
      <c r="M136" s="227"/>
      <c r="N136" s="227"/>
      <c r="O136" s="227"/>
      <c r="P136" s="227"/>
      <c r="Q136" s="227"/>
      <c r="R136" s="227"/>
      <c r="S136" s="227"/>
      <c r="T136" s="227"/>
      <c r="U136" s="227"/>
      <c r="V136" s="227"/>
      <c r="W136" s="228"/>
    </row>
    <row r="137" spans="1:23" ht="16.2" hidden="1" customHeight="1" thickBot="1">
      <c r="A137" s="226"/>
      <c r="B137" s="227"/>
      <c r="C137" s="227"/>
      <c r="D137" s="227"/>
      <c r="E137" s="227"/>
      <c r="F137" s="227"/>
      <c r="G137" s="227"/>
      <c r="H137" s="227"/>
      <c r="I137" s="227"/>
      <c r="J137" s="227"/>
      <c r="K137" s="227"/>
      <c r="L137" s="227"/>
      <c r="M137" s="227"/>
      <c r="N137" s="227"/>
      <c r="O137" s="227"/>
      <c r="P137" s="227"/>
      <c r="Q137" s="227"/>
      <c r="R137" s="227"/>
      <c r="S137" s="227"/>
      <c r="T137" s="227"/>
      <c r="U137" s="227"/>
      <c r="V137" s="227"/>
      <c r="W137" s="228"/>
    </row>
    <row r="138" spans="1:23" ht="16.2" hidden="1" customHeight="1" thickBot="1">
      <c r="A138" s="229"/>
      <c r="B138" s="230"/>
      <c r="C138" s="230"/>
      <c r="D138" s="230"/>
      <c r="E138" s="230"/>
      <c r="F138" s="230"/>
      <c r="G138" s="230"/>
      <c r="H138" s="230"/>
      <c r="I138" s="230"/>
      <c r="J138" s="230"/>
      <c r="K138" s="230"/>
      <c r="L138" s="230"/>
      <c r="M138" s="230"/>
      <c r="N138" s="230"/>
      <c r="O138" s="230"/>
      <c r="P138" s="230"/>
      <c r="Q138" s="230"/>
      <c r="R138" s="230"/>
      <c r="S138" s="230"/>
      <c r="T138" s="230"/>
      <c r="U138" s="230"/>
      <c r="V138" s="230"/>
      <c r="W138" s="231"/>
    </row>
    <row r="139" spans="1:23" ht="78.75" customHeight="1" thickBot="1">
      <c r="A139" s="200"/>
      <c r="B139" s="222" t="s">
        <v>530</v>
      </c>
      <c r="C139" s="222"/>
      <c r="D139" s="222"/>
      <c r="E139" s="222"/>
      <c r="F139" s="222"/>
      <c r="G139" s="222"/>
      <c r="H139" s="222"/>
      <c r="I139" s="222"/>
      <c r="J139" s="200"/>
      <c r="K139" s="200"/>
      <c r="L139" s="201"/>
      <c r="M139" s="202"/>
      <c r="N139" s="203"/>
      <c r="O139" s="202"/>
      <c r="P139" s="200"/>
      <c r="Q139" s="200"/>
      <c r="R139" s="204"/>
      <c r="S139" s="201"/>
      <c r="T139" s="202"/>
      <c r="U139" s="203"/>
      <c r="V139" s="202"/>
      <c r="W139" s="200"/>
    </row>
    <row r="140" spans="1:23" ht="25.2" thickBot="1">
      <c r="B140" s="138" t="s">
        <v>516</v>
      </c>
      <c r="C140" s="139" t="s">
        <v>517</v>
      </c>
      <c r="D140" s="139" t="s">
        <v>518</v>
      </c>
      <c r="E140" s="140" t="s">
        <v>519</v>
      </c>
      <c r="F140" s="139" t="s">
        <v>520</v>
      </c>
      <c r="G140" s="140" t="s">
        <v>521</v>
      </c>
    </row>
    <row r="141" spans="1:23" ht="16.2" thickBot="1">
      <c r="B141" s="141" t="s">
        <v>522</v>
      </c>
      <c r="C141" s="142">
        <v>5</v>
      </c>
      <c r="D141" s="142">
        <v>5</v>
      </c>
      <c r="E141" s="143">
        <v>0</v>
      </c>
      <c r="F141" s="143">
        <v>0</v>
      </c>
      <c r="G141" s="143">
        <v>0</v>
      </c>
    </row>
    <row r="142" spans="1:23" ht="23.4" thickBot="1">
      <c r="B142" s="144" t="s">
        <v>523</v>
      </c>
      <c r="C142" s="142">
        <v>15</v>
      </c>
      <c r="D142" s="142">
        <v>15</v>
      </c>
      <c r="E142" s="143">
        <v>0</v>
      </c>
      <c r="F142" s="143">
        <v>0</v>
      </c>
      <c r="G142" s="143">
        <v>0</v>
      </c>
    </row>
    <row r="143" spans="1:23" ht="36" thickBot="1">
      <c r="B143" s="145" t="s">
        <v>524</v>
      </c>
      <c r="C143" s="142">
        <v>7</v>
      </c>
      <c r="D143" s="142">
        <v>7</v>
      </c>
      <c r="E143" s="143">
        <v>0</v>
      </c>
      <c r="F143" s="143">
        <v>0</v>
      </c>
      <c r="G143" s="143">
        <v>0</v>
      </c>
    </row>
    <row r="144" spans="1:23" ht="24.6" thickBot="1">
      <c r="B144" s="145" t="s">
        <v>525</v>
      </c>
      <c r="C144" s="142">
        <v>6</v>
      </c>
      <c r="D144" s="142">
        <v>6</v>
      </c>
      <c r="E144" s="143">
        <v>0</v>
      </c>
      <c r="F144" s="143">
        <v>0</v>
      </c>
      <c r="G144" s="143">
        <v>0</v>
      </c>
    </row>
    <row r="145" spans="2:7" ht="36" thickBot="1">
      <c r="B145" s="145" t="s">
        <v>526</v>
      </c>
      <c r="C145" s="142">
        <v>31</v>
      </c>
      <c r="D145" s="142">
        <v>31</v>
      </c>
      <c r="E145" s="143">
        <v>0</v>
      </c>
      <c r="F145" s="143">
        <v>0</v>
      </c>
      <c r="G145" s="143">
        <v>0</v>
      </c>
    </row>
    <row r="146" spans="2:7" ht="16.2" thickBot="1">
      <c r="B146" s="145" t="s">
        <v>527</v>
      </c>
      <c r="C146" s="142">
        <v>1</v>
      </c>
      <c r="D146" s="142">
        <v>1</v>
      </c>
      <c r="E146" s="143">
        <v>0</v>
      </c>
      <c r="F146" s="143">
        <v>0</v>
      </c>
      <c r="G146" s="143">
        <v>0</v>
      </c>
    </row>
    <row r="147" spans="2:7" ht="16.2" thickBot="1">
      <c r="B147" s="146" t="s">
        <v>528</v>
      </c>
      <c r="C147" s="147">
        <v>65</v>
      </c>
      <c r="D147" s="147">
        <v>65</v>
      </c>
      <c r="E147" s="147">
        <v>0</v>
      </c>
      <c r="F147" s="147">
        <v>0</v>
      </c>
      <c r="G147" s="147">
        <v>0</v>
      </c>
    </row>
    <row r="148" spans="2:7" ht="16.2" thickBot="1">
      <c r="B148" s="148" t="s">
        <v>529</v>
      </c>
      <c r="C148" s="149">
        <v>1</v>
      </c>
      <c r="D148" s="150"/>
      <c r="E148" s="150"/>
      <c r="F148" s="150"/>
      <c r="G148" s="150"/>
    </row>
  </sheetData>
  <autoFilter ref="A5:G85"/>
  <mergeCells count="128">
    <mergeCell ref="A30:A31"/>
    <mergeCell ref="B30:B31"/>
    <mergeCell ref="C30:C31"/>
    <mergeCell ref="D30:D31"/>
    <mergeCell ref="E30:E31"/>
    <mergeCell ref="F30:F31"/>
    <mergeCell ref="A49:A50"/>
    <mergeCell ref="B49:B50"/>
    <mergeCell ref="C49:C50"/>
    <mergeCell ref="D49:D50"/>
    <mergeCell ref="A40:A41"/>
    <mergeCell ref="B40:B41"/>
    <mergeCell ref="C40:C41"/>
    <mergeCell ref="D40:D41"/>
    <mergeCell ref="E40:E41"/>
    <mergeCell ref="E49:E50"/>
    <mergeCell ref="F49:F50"/>
    <mergeCell ref="G30:G31"/>
    <mergeCell ref="R30:R31"/>
    <mergeCell ref="G49:G50"/>
    <mergeCell ref="R49:R50"/>
    <mergeCell ref="Y49:Y50"/>
    <mergeCell ref="F40:F41"/>
    <mergeCell ref="G40:G41"/>
    <mergeCell ref="R40:R41"/>
    <mergeCell ref="A4:A5"/>
    <mergeCell ref="B4:B5"/>
    <mergeCell ref="C4:C5"/>
    <mergeCell ref="D4:D5"/>
    <mergeCell ref="E4:E5"/>
    <mergeCell ref="F4:F5"/>
    <mergeCell ref="G4:G5"/>
    <mergeCell ref="A12:A13"/>
    <mergeCell ref="B12:B13"/>
    <mergeCell ref="C12:C13"/>
    <mergeCell ref="D12:D13"/>
    <mergeCell ref="E12:E13"/>
    <mergeCell ref="F12:F13"/>
    <mergeCell ref="G12:G13"/>
    <mergeCell ref="Z9:AA9"/>
    <mergeCell ref="Z10:AA10"/>
    <mergeCell ref="Z8:AA8"/>
    <mergeCell ref="Z12:AA13"/>
    <mergeCell ref="Z14:AA14"/>
    <mergeCell ref="Z4:AA5"/>
    <mergeCell ref="Z6:AA6"/>
    <mergeCell ref="Z7:AA7"/>
    <mergeCell ref="B1:J1"/>
    <mergeCell ref="R4:R5"/>
    <mergeCell ref="Y4:Y5"/>
    <mergeCell ref="R11:R13"/>
    <mergeCell ref="Y40:Y41"/>
    <mergeCell ref="Z40:AA41"/>
    <mergeCell ref="Z42:AA42"/>
    <mergeCell ref="Z25:AA25"/>
    <mergeCell ref="Z26:AA26"/>
    <mergeCell ref="Z27:AA27"/>
    <mergeCell ref="Z28:AA28"/>
    <mergeCell ref="Y12:Y13"/>
    <mergeCell ref="Z20:AA20"/>
    <mergeCell ref="Z21:AA21"/>
    <mergeCell ref="Z22:AA22"/>
    <mergeCell ref="Z23:AA23"/>
    <mergeCell ref="Z24:AA24"/>
    <mergeCell ref="Z15:AA15"/>
    <mergeCell ref="Z16:AA16"/>
    <mergeCell ref="Z17:AA17"/>
    <mergeCell ref="Z18:AA18"/>
    <mergeCell ref="Z19:AA19"/>
    <mergeCell ref="Y30:Y31"/>
    <mergeCell ref="Z30:AA31"/>
    <mergeCell ref="Z32:AA32"/>
    <mergeCell ref="Z33:AA33"/>
    <mergeCell ref="Z34:AA34"/>
    <mergeCell ref="Z35:AA35"/>
    <mergeCell ref="Z36:AA36"/>
    <mergeCell ref="Z37:AA37"/>
    <mergeCell ref="Z38:AA38"/>
    <mergeCell ref="Z51:AA51"/>
    <mergeCell ref="Z52:AA52"/>
    <mergeCell ref="Z53:AA53"/>
    <mergeCell ref="Z54:AA54"/>
    <mergeCell ref="Z55:AA55"/>
    <mergeCell ref="Z43:AA43"/>
    <mergeCell ref="Z44:AA44"/>
    <mergeCell ref="Z45:AA45"/>
    <mergeCell ref="Z46:AA46"/>
    <mergeCell ref="Z47:AA47"/>
    <mergeCell ref="Z49:AA50"/>
    <mergeCell ref="Z61:AA61"/>
    <mergeCell ref="Z62:AA62"/>
    <mergeCell ref="Z63:AA63"/>
    <mergeCell ref="Z64:AA64"/>
    <mergeCell ref="Z65:AA65"/>
    <mergeCell ref="Z56:AA56"/>
    <mergeCell ref="Z57:AA57"/>
    <mergeCell ref="Z58:AA58"/>
    <mergeCell ref="Z59:AA59"/>
    <mergeCell ref="Z60:AA60"/>
    <mergeCell ref="Z71:AA71"/>
    <mergeCell ref="Z72:AA72"/>
    <mergeCell ref="Z73:AA73"/>
    <mergeCell ref="Z74:AA74"/>
    <mergeCell ref="Z75:AA75"/>
    <mergeCell ref="Z66:AA66"/>
    <mergeCell ref="Z67:AA67"/>
    <mergeCell ref="Z68:AA68"/>
    <mergeCell ref="Z69:AA69"/>
    <mergeCell ref="Z70:AA70"/>
    <mergeCell ref="Z81:AA81"/>
    <mergeCell ref="Y83:Y84"/>
    <mergeCell ref="Z83:AA84"/>
    <mergeCell ref="Z85:AA85"/>
    <mergeCell ref="B139:I139"/>
    <mergeCell ref="A94:W138"/>
    <mergeCell ref="Z76:AA76"/>
    <mergeCell ref="Z77:AA77"/>
    <mergeCell ref="Z78:AA78"/>
    <mergeCell ref="Z79:AA79"/>
    <mergeCell ref="Z80:AA80"/>
    <mergeCell ref="A83:A84"/>
    <mergeCell ref="B83:B84"/>
    <mergeCell ref="C83:C84"/>
    <mergeCell ref="D83:D84"/>
    <mergeCell ref="E83:E84"/>
    <mergeCell ref="F83:F84"/>
    <mergeCell ref="G83:G84"/>
    <mergeCell ref="R83:R84"/>
  </mergeCells>
  <hyperlinks>
    <hyperlink ref="X56" r:id="rId1"/>
    <hyperlink ref="X57" r:id="rId2" location="data=%7B%22filter%22:%22%22,%22page%22:0%7D"/>
    <hyperlink ref="X59" r:id="rId3"/>
    <hyperlink ref="Q56" r:id="rId4"/>
    <hyperlink ref="Q59" r:id="rId5" display="https://www.mintic.gov.co/portal/inicio/Planes/Plan-Estrategico/"/>
    <hyperlink ref="Q57" r:id="rId6" display="https://www.mintic.gov.co/portal/inicio/Planes/Planes-de-Accion/"/>
    <hyperlink ref="Q55" r:id="rId7" display="https://www.mintic.gov.co/portal/inicio/Gestion/Informes-al-Congreso/"/>
    <hyperlink ref="K54" r:id="rId8"/>
  </hyperlinks>
  <pageMargins left="0.7" right="0.7" top="0.75" bottom="0.75" header="0.3" footer="0.3"/>
  <pageSetup scale="43" orientation="portrait" horizontalDpi="300" verticalDpi="300"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PTEP 2024</vt:lpstr>
      <vt:lpstr>'PTEP 2024'!Área_de_impresión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Johana Orjuela Rodriguez</dc:creator>
  <cp:lastModifiedBy>acer</cp:lastModifiedBy>
  <dcterms:created xsi:type="dcterms:W3CDTF">2024-12-27T16:47:16Z</dcterms:created>
  <dcterms:modified xsi:type="dcterms:W3CDTF">2025-01-17T00:40:19Z</dcterms:modified>
</cp:coreProperties>
</file>