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001. MINTIC 2025\PES PEI\PUBLICACIONES\PUBLICACIONES 2T\PUBLICACIONES 2\"/>
    </mc:Choice>
  </mc:AlternateContent>
  <xr:revisionPtr revIDLastSave="0" documentId="13_ncr:1_{705225F0-B295-47FA-9450-B8EA6C04784D}" xr6:coauthVersionLast="47" xr6:coauthVersionMax="47" xr10:uidLastSave="{00000000-0000-0000-0000-000000000000}"/>
  <bookViews>
    <workbookView xWindow="-108" yWindow="-108" windowWidth="23256" windowHeight="12456" xr2:uid="{41452614-985E-411C-A544-5FA50927758D}"/>
  </bookViews>
  <sheets>
    <sheet name="PEI 2T" sheetId="1" r:id="rId1"/>
    <sheet name="conv" sheetId="2" r:id="rId2"/>
    <sheet name="hist modif" sheetId="3" r:id="rId3"/>
  </sheets>
  <externalReferences>
    <externalReference r:id="rId4"/>
    <externalReference r:id="rId5"/>
    <externalReference r:id="rId6"/>
  </externalReferences>
  <definedNames>
    <definedName name="_xlnm._FilterDatabase" localSheetId="0" hidden="1">'PEI 2T'!$A$8:$BD$8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'PEI 2T'!$A$1:$BF$107</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'PEI 2T'!$1:$8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99" i="1" l="1"/>
  <c r="AU99" i="1"/>
  <c r="AI99" i="1"/>
  <c r="P99" i="1"/>
  <c r="AV97" i="1"/>
  <c r="AU97" i="1"/>
  <c r="AU96" i="1"/>
  <c r="AI96" i="1"/>
  <c r="AV96" i="1" s="1"/>
  <c r="V96" i="1"/>
  <c r="AU95" i="1"/>
  <c r="AI95" i="1"/>
  <c r="AV95" i="1" s="1"/>
  <c r="V95" i="1"/>
  <c r="P95" i="1"/>
  <c r="AU94" i="1"/>
  <c r="AI94" i="1"/>
  <c r="V94" i="1"/>
  <c r="AV93" i="1"/>
  <c r="AU93" i="1"/>
  <c r="AI93" i="1"/>
  <c r="AV92" i="1"/>
  <c r="AU92" i="1"/>
  <c r="AI92" i="1"/>
  <c r="V92" i="1"/>
  <c r="AV91" i="1"/>
  <c r="AU91" i="1"/>
  <c r="AI91" i="1"/>
  <c r="V91" i="1"/>
  <c r="AV90" i="1"/>
  <c r="AU90" i="1"/>
  <c r="AI90" i="1"/>
  <c r="V90" i="1"/>
  <c r="AV89" i="1"/>
  <c r="AU89" i="1"/>
  <c r="AI89" i="1"/>
  <c r="V89" i="1"/>
  <c r="P89" i="1"/>
  <c r="AV88" i="1"/>
  <c r="AU88" i="1"/>
  <c r="AI88" i="1"/>
  <c r="P88" i="1"/>
  <c r="AU87" i="1"/>
  <c r="AI87" i="1"/>
  <c r="AV87" i="1" s="1"/>
  <c r="V87" i="1"/>
  <c r="P87" i="1"/>
  <c r="J87" i="1"/>
  <c r="AU86" i="1"/>
  <c r="AI86" i="1"/>
  <c r="AV86" i="1" s="1"/>
  <c r="AU85" i="1"/>
  <c r="AI85" i="1"/>
  <c r="AV85" i="1" s="1"/>
  <c r="P85" i="1"/>
  <c r="AU84" i="1"/>
  <c r="AI84" i="1"/>
  <c r="AV84" i="1" s="1"/>
  <c r="AV83" i="1"/>
  <c r="AU83" i="1"/>
  <c r="AI83" i="1"/>
  <c r="AU82" i="1"/>
  <c r="AI82" i="1"/>
  <c r="AV82" i="1" s="1"/>
  <c r="AU81" i="1"/>
  <c r="AI81" i="1"/>
  <c r="AV81" i="1" s="1"/>
  <c r="V81" i="1"/>
  <c r="P81" i="1"/>
  <c r="AU80" i="1"/>
  <c r="AI80" i="1"/>
  <c r="AV80" i="1" s="1"/>
  <c r="AU79" i="1"/>
  <c r="AI79" i="1"/>
  <c r="AV79" i="1" s="1"/>
  <c r="AU78" i="1"/>
  <c r="AI78" i="1"/>
  <c r="AV78" i="1" s="1"/>
  <c r="AV77" i="1"/>
  <c r="AU76" i="1"/>
  <c r="AI76" i="1"/>
  <c r="AV76" i="1" s="1"/>
  <c r="P76" i="1"/>
  <c r="J76" i="1"/>
  <c r="AU75" i="1"/>
  <c r="AI75" i="1"/>
  <c r="AV75" i="1" s="1"/>
  <c r="P75" i="1"/>
  <c r="AU74" i="1"/>
  <c r="AI74" i="1"/>
  <c r="AV74" i="1" s="1"/>
  <c r="V74" i="1"/>
  <c r="P74" i="1"/>
  <c r="J74" i="1"/>
  <c r="AV73" i="1"/>
  <c r="AU73" i="1"/>
  <c r="AI73" i="1"/>
  <c r="V73" i="1"/>
  <c r="AV72" i="1"/>
  <c r="AU72" i="1"/>
  <c r="AI72" i="1"/>
  <c r="V72" i="1"/>
  <c r="P72" i="1"/>
  <c r="J72" i="1"/>
  <c r="AU71" i="1"/>
  <c r="AI71" i="1"/>
  <c r="AV71" i="1" s="1"/>
  <c r="V71" i="1"/>
  <c r="AV70" i="1"/>
  <c r="AU70" i="1"/>
  <c r="AI70" i="1"/>
  <c r="P70" i="1"/>
  <c r="AU69" i="1"/>
  <c r="AI69" i="1"/>
  <c r="AV69" i="1" s="1"/>
  <c r="V69" i="1"/>
  <c r="P69" i="1"/>
  <c r="J69" i="1"/>
  <c r="AU68" i="1"/>
  <c r="AI68" i="1"/>
  <c r="AV68" i="1" s="1"/>
  <c r="P68" i="1"/>
  <c r="AU67" i="1"/>
  <c r="AI67" i="1"/>
  <c r="AV67" i="1" s="1"/>
  <c r="L67" i="1"/>
  <c r="N67" i="1" s="1"/>
  <c r="P67" i="1" s="1"/>
  <c r="AU66" i="1"/>
  <c r="AI66" i="1"/>
  <c r="AV66" i="1" s="1"/>
  <c r="V66" i="1"/>
  <c r="AU65" i="1"/>
  <c r="AI65" i="1"/>
  <c r="AV65" i="1" s="1"/>
  <c r="AU64" i="1"/>
  <c r="AI64" i="1"/>
  <c r="AV64" i="1" s="1"/>
  <c r="AU63" i="1"/>
  <c r="AI63" i="1"/>
  <c r="AV63" i="1" s="1"/>
  <c r="V63" i="1"/>
  <c r="P63" i="1"/>
  <c r="V62" i="1"/>
  <c r="AV61" i="1"/>
  <c r="AI61" i="1"/>
  <c r="V60" i="1"/>
  <c r="P60" i="1"/>
  <c r="J60" i="1"/>
  <c r="AV58" i="1"/>
  <c r="AU58" i="1"/>
  <c r="AI58" i="1"/>
  <c r="AV57" i="1"/>
  <c r="AU57" i="1"/>
  <c r="AI57" i="1"/>
  <c r="AI56" i="1"/>
  <c r="AV56" i="1" s="1"/>
  <c r="AU55" i="1"/>
  <c r="AI55" i="1"/>
  <c r="AV55" i="1" s="1"/>
  <c r="AU54" i="1"/>
  <c r="AI54" i="1"/>
  <c r="AV54" i="1" s="1"/>
  <c r="AU53" i="1"/>
  <c r="AI53" i="1"/>
  <c r="AV53" i="1" s="1"/>
  <c r="AU52" i="1"/>
  <c r="AI52" i="1"/>
  <c r="AV52" i="1" s="1"/>
  <c r="AV51" i="1"/>
  <c r="AU51" i="1"/>
  <c r="AI51" i="1"/>
  <c r="AU50" i="1"/>
  <c r="AI50" i="1"/>
  <c r="AV50" i="1" s="1"/>
  <c r="P50" i="1"/>
  <c r="AU49" i="1"/>
  <c r="AI49" i="1"/>
  <c r="AV49" i="1" s="1"/>
  <c r="AU48" i="1"/>
  <c r="AI48" i="1"/>
  <c r="AV48" i="1" s="1"/>
  <c r="AU47" i="1"/>
  <c r="AI47" i="1"/>
  <c r="AV47" i="1" s="1"/>
  <c r="AU46" i="1"/>
  <c r="AI46" i="1"/>
  <c r="AV46" i="1" s="1"/>
  <c r="P46" i="1"/>
  <c r="AU45" i="1"/>
  <c r="AI45" i="1"/>
  <c r="AV45" i="1" s="1"/>
  <c r="AU44" i="1"/>
  <c r="AI44" i="1"/>
  <c r="AV44" i="1" s="1"/>
  <c r="AU43" i="1"/>
  <c r="AI43" i="1"/>
  <c r="AV43" i="1" s="1"/>
  <c r="AU42" i="1"/>
  <c r="AI42" i="1"/>
  <c r="AV42" i="1" s="1"/>
  <c r="P42" i="1"/>
  <c r="J42" i="1"/>
  <c r="AU41" i="1"/>
  <c r="AI41" i="1"/>
  <c r="AV41" i="1" s="1"/>
  <c r="P41" i="1"/>
  <c r="AU40" i="1"/>
  <c r="AI40" i="1"/>
  <c r="AV40" i="1" s="1"/>
  <c r="P40" i="1"/>
  <c r="K40" i="1"/>
  <c r="J40" i="1"/>
  <c r="AU39" i="1"/>
  <c r="AI39" i="1"/>
  <c r="AV39" i="1" s="1"/>
  <c r="AU38" i="1"/>
  <c r="AI38" i="1"/>
  <c r="AV38" i="1" s="1"/>
  <c r="V38" i="1"/>
  <c r="AU37" i="1"/>
  <c r="AI37" i="1"/>
  <c r="AV37" i="1" s="1"/>
  <c r="AU36" i="1"/>
  <c r="AI36" i="1"/>
  <c r="AV36" i="1" s="1"/>
  <c r="P36" i="1"/>
  <c r="AU35" i="1"/>
  <c r="AI35" i="1"/>
  <c r="AV35" i="1" s="1"/>
  <c r="AU34" i="1"/>
  <c r="AI34" i="1"/>
  <c r="AV34" i="1" s="1"/>
  <c r="V34" i="1"/>
  <c r="P34" i="1"/>
  <c r="AU33" i="1"/>
  <c r="AI33" i="1"/>
  <c r="AV33" i="1" s="1"/>
  <c r="V33" i="1"/>
  <c r="P33" i="1"/>
  <c r="AU32" i="1"/>
  <c r="AI32" i="1"/>
  <c r="AV32" i="1" s="1"/>
  <c r="V32" i="1"/>
  <c r="AU31" i="1"/>
  <c r="AI31" i="1"/>
  <c r="AV31" i="1" s="1"/>
  <c r="AU30" i="1"/>
  <c r="AI30" i="1"/>
  <c r="AV30" i="1" s="1"/>
  <c r="AU29" i="1"/>
  <c r="AI29" i="1"/>
  <c r="AV29" i="1" s="1"/>
  <c r="V29" i="1"/>
  <c r="AU28" i="1"/>
  <c r="AI28" i="1"/>
  <c r="AV28" i="1" s="1"/>
  <c r="P28" i="1"/>
  <c r="AU27" i="1"/>
  <c r="AI27" i="1"/>
  <c r="AV27" i="1" s="1"/>
  <c r="V27" i="1"/>
  <c r="P27" i="1"/>
  <c r="K27" i="1"/>
  <c r="J27" i="1"/>
  <c r="AU26" i="1"/>
  <c r="AI26" i="1"/>
  <c r="AV26" i="1" s="1"/>
  <c r="AU25" i="1"/>
  <c r="AI25" i="1"/>
  <c r="AV25" i="1" s="1"/>
  <c r="V25" i="1"/>
  <c r="AU24" i="1"/>
  <c r="AI24" i="1"/>
  <c r="AV24" i="1" s="1"/>
  <c r="V24" i="1"/>
  <c r="AI23" i="1"/>
  <c r="AV23" i="1" s="1"/>
  <c r="AA23" i="1"/>
  <c r="Y23" i="1"/>
  <c r="AI22" i="1"/>
  <c r="AV22" i="1" s="1"/>
  <c r="AA22" i="1"/>
  <c r="Y22" i="1"/>
  <c r="AV21" i="1"/>
  <c r="AU21" i="1"/>
  <c r="AU20" i="1"/>
  <c r="AI20" i="1"/>
  <c r="AV20" i="1" s="1"/>
  <c r="P20" i="1"/>
  <c r="AU19" i="1"/>
  <c r="AI19" i="1"/>
  <c r="AV19" i="1" s="1"/>
  <c r="AU18" i="1"/>
  <c r="AI18" i="1"/>
  <c r="AV18" i="1" s="1"/>
  <c r="P18" i="1"/>
  <c r="AU16" i="1"/>
  <c r="AI16" i="1"/>
  <c r="AV16" i="1" s="1"/>
  <c r="AU15" i="1"/>
  <c r="AI15" i="1"/>
  <c r="AV15" i="1" s="1"/>
  <c r="P15" i="1"/>
  <c r="AU14" i="1"/>
  <c r="AI14" i="1"/>
  <c r="AV14" i="1" s="1"/>
  <c r="P14" i="1"/>
  <c r="AU13" i="1"/>
  <c r="AI13" i="1"/>
  <c r="AV13" i="1" s="1"/>
  <c r="AU12" i="1"/>
  <c r="AI12" i="1"/>
  <c r="AV12" i="1" s="1"/>
  <c r="P12" i="1"/>
  <c r="AU11" i="1"/>
  <c r="AI11" i="1"/>
  <c r="AV11" i="1" s="1"/>
  <c r="V11" i="1"/>
  <c r="AU10" i="1"/>
  <c r="AI10" i="1"/>
  <c r="AV10" i="1" s="1"/>
  <c r="V10" i="1"/>
  <c r="AU9" i="1"/>
  <c r="AI9" i="1"/>
  <c r="AV9" i="1" s="1"/>
  <c r="V9" i="1"/>
  <c r="P9" i="1"/>
  <c r="AU23" i="1" l="1"/>
  <c r="AU22" i="1"/>
</calcChain>
</file>

<file path=xl/sharedStrings.xml><?xml version="1.0" encoding="utf-8"?>
<sst xmlns="http://schemas.openxmlformats.org/spreadsheetml/2006/main" count="1404" uniqueCount="807">
  <si>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</si>
  <si>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</si>
  <si>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</si>
  <si>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</si>
  <si>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</si>
  <si>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</si>
  <si>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</si>
  <si>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</si>
  <si>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</si>
  <si>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</si>
  <si>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</si>
  <si>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</si>
  <si>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</si>
  <si>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</si>
  <si>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</si>
  <si>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</si>
  <si>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Proyecto Fuente de Recursos vigencia 2024</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</si>
  <si>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</si>
  <si>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</si>
  <si>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</si>
  <si>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</si>
  <si>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</si>
  <si>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</si>
  <si>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</si>
  <si>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</si>
  <si>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</si>
  <si>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</si>
  <si>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</si>
  <si>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</si>
  <si>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</si>
  <si>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</si>
  <si>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</si>
  <si>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4T_2025</t>
  </si>
  <si>
    <t xml:space="preserve">Avance Acumulado 2025 </t>
  </si>
  <si>
    <t>Avance 2025</t>
  </si>
  <si>
    <t>meta 2026</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</si>
  <si>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</si>
  <si>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</si>
  <si>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</si>
  <si>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</si>
  <si>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</si>
  <si>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</si>
  <si>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</si>
  <si>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</si>
  <si>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SI SE REQUIERE REPROGRAMAR META CON REZAGO EN 2025 JUSTIFICAR</t>
  </si>
  <si>
    <t>Meta Cuatrienio</t>
  </si>
  <si>
    <t>Avance meta cuatrienio</t>
  </si>
  <si>
    <t>Dependencia Responsable</t>
  </si>
  <si>
    <t>COLUMNA PARA FILTRAR POR DEPENDENCIA</t>
  </si>
  <si>
    <t>Código NUEVO iniciativa (ASPA)</t>
  </si>
  <si>
    <t>responsable area GITPSE</t>
  </si>
  <si>
    <t>ESTADO ENTREGA HV indicadores 2024</t>
  </si>
  <si>
    <t>link soportes/evidencias</t>
  </si>
  <si>
    <t>indicador hallazgo 14</t>
  </si>
  <si>
    <t>OBSERVACIONES A SEGUIMEINTO 3T</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</si>
  <si>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</si>
  <si>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</si>
  <si>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</si>
  <si>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</si>
  <si>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</si>
  <si>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</si>
  <si>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</si>
  <si>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</si>
  <si>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</si>
  <si>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</si>
  <si>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</si>
  <si>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</si>
  <si>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</si>
  <si>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</si>
  <si>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</si>
  <si>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</si>
  <si>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</si>
  <si>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</si>
  <si>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</si>
  <si>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</si>
  <si>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</si>
  <si>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</si>
  <si>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</si>
  <si>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</si>
  <si>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</si>
  <si>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</si>
  <si>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</si>
  <si>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</si>
  <si>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</si>
  <si>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</si>
  <si>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</si>
  <si>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</si>
  <si>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</si>
  <si>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</si>
  <si>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</si>
  <si>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</si>
  <si>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</si>
  <si>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</si>
  <si>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</si>
  <si>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</si>
  <si>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</si>
  <si>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</si>
  <si>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</si>
  <si>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</si>
  <si>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stock</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</si>
  <si>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</si>
  <si>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</si>
  <si>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</si>
  <si>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</si>
  <si>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</si>
  <si>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</si>
  <si>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 xml:space="preserve">2.1 Dirección de Infraestructura </t>
  </si>
  <si>
    <t>E1-L1-2000</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</si>
  <si>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</si>
  <si>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</si>
  <si>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</si>
  <si>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</si>
  <si>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</si>
  <si>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</si>
  <si>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</si>
  <si>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</si>
  <si>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</si>
  <si>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</si>
  <si>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</si>
  <si>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</si>
  <si>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</si>
  <si>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SIN  REPORTE</t>
  </si>
  <si>
    <t>E1-L1-3000</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</si>
  <si>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</si>
  <si>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</si>
  <si>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</si>
  <si>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</si>
  <si>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</si>
  <si>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</si>
  <si>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</si>
  <si>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</si>
  <si>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</si>
  <si>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</si>
  <si>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</si>
  <si>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</si>
  <si>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</si>
  <si>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</si>
  <si>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</si>
  <si>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</si>
  <si>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</si>
  <si>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</si>
  <si>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</si>
  <si>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</si>
  <si>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 xml:space="preserve">1.090 puntos de conectividad </t>
  </si>
  <si>
    <t>cumplido en la vigencia 2023</t>
  </si>
  <si>
    <t>meta cumplida vigencia 2023</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</si>
  <si>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</si>
  <si>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</si>
  <si>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</si>
  <si>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</si>
  <si>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</si>
  <si>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</si>
  <si>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</si>
  <si>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</si>
  <si>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</si>
  <si>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</si>
  <si>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</si>
  <si>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E1-L3-1000</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</si>
  <si>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</si>
  <si>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</si>
  <si>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</si>
  <si>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</si>
  <si>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</si>
  <si>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</si>
  <si>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</si>
  <si>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</si>
  <si>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</si>
  <si>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</si>
  <si>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</si>
  <si>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No se cuenta con un reporte específico para el Trimestre , dado que las certificaciones se emiten únicamente al finalizar el proceso formativo. Por lo tanto, la proyección de avance se realizará con base en los resultados acumulados hasta el mes de diciembre de 2025</t>
  </si>
  <si>
    <t>Dirección de Apropiación</t>
  </si>
  <si>
    <t>E1-L3-3000</t>
  </si>
  <si>
    <t>Formaciones en habilidades digitales</t>
  </si>
  <si>
    <t>Describe el número de formaciones que se realizan a través de la oferta de programas de formación de la Dirección de Apropiación de TIC</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</si>
  <si>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</si>
  <si>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</si>
  <si>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registraron avances en el marco del Convenio No. 1423-2025, suscrito el 11 de junio de 2025. En este periodo se cumplió con el cronograma de actividades previsto para el inicio del proceso de formación.
La Universidad de Pamplona entregó la estructura de los cursos básicos y avanzados en desarrollo de chatbots. Estos contenidos fueron revisados por la Dirección de Apropiación TIC (DATIC), que emitió observaciones técnicas y pedagógicas.
Con el objetivo de atender dichas observaciones, se llevó a cabo una mesa de trabajo conjunta. Como resultado de este espacio de articulación, la Universidad de Pamplona presentó una segunda versión de la estructura de los cursos, la cual se encuentra actualmente en proceso de revisión por parte de la DATIC.
Una vez finalizado este proceso de retroalimentación, la Universidad ajustará los contenidos, los cuales serán entregados en julio, con miras a la apertura oficial de los cursos en el mes de agosto.</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</si>
  <si>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</si>
  <si>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</si>
  <si>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</si>
  <si>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</si>
  <si>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</si>
  <si>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Se avanzó en el proceso contractual, específicamente en la gestión de las pólizas requeridas para la puesta en marcha del proyecto. Adicionalmente, se realizó un ajuste a la minuta contractual, el cual fue revisado y aprobado por el comité de contratación, en cumplimiento de los lineamientos establecidos para garantizar la viabilidad jurídica y técnica del proceso. Una vez se firme el contrato, se procederá con el inicio de la ejecución del proyecto.
El servicio de comunicaciones que se implementará beneficiará a la comunidad con discapacidad auditiva, la cual se encuentra dispersa en el territorio nacional. Asimismo, impactará positivamente a las personas oyentes de su entorno cercano con quienes interactúan, siempre y cuando cuenten con los dispositivos mínimos (como un smartphone) y acceso a conectividad a internet. Este servicio tiene como objetivo contribuir a la eliminación de barreras de comunicación y promover la inclusión social.</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</si>
  <si>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</si>
  <si>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</si>
  <si>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</si>
  <si>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</si>
  <si>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</si>
  <si>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</si>
  <si>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</si>
  <si>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</si>
  <si>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</si>
  <si>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</si>
  <si>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</si>
  <si>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</si>
  <si>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</si>
  <si>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</si>
  <si>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</si>
  <si>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</si>
  <si>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</si>
  <si>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</si>
  <si>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</si>
  <si>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</si>
  <si>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</si>
  <si>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</si>
  <si>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</si>
  <si>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</si>
  <si>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</si>
  <si>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</si>
  <si>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</si>
  <si>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</si>
  <si>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</si>
  <si>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</si>
  <si>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</si>
  <si>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</si>
  <si>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</si>
  <si>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</si>
  <si>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</si>
  <si>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</si>
  <si>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</si>
  <si>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</si>
  <si>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</si>
  <si>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</si>
  <si>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</si>
  <si>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</si>
  <si>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</si>
  <si>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</si>
  <si>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</si>
  <si>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</si>
  <si>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r>
      <rPr>
        <b/>
        <sz val="16"/>
        <rFont val="Arial Narrow"/>
        <family val="2"/>
      </rPr>
      <t>Durante el segundo semestre del año, se adelantaron las siguientes acciones:
SENATIC:</t>
    </r>
    <r>
      <rPr>
        <sz val="16"/>
        <rFont val="Arial Narrow"/>
        <family val="2"/>
      </rPr>
      <t xml:space="preserve">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t>
    </r>
    <r>
      <rPr>
        <b/>
        <sz val="16"/>
        <rFont val="Arial Narrow"/>
        <family val="2"/>
      </rPr>
      <t>GENERACION TIC:</t>
    </r>
    <r>
      <rPr>
        <sz val="16"/>
        <rFont val="Arial Narrow"/>
        <family val="2"/>
      </rPr>
      <t xml:space="preserve"> El proyecto estuvo en ejecución hasta el 30 de julio y alcanzó sus metas proyectadas. Sin embargo, en el proceso de liquidación, se confirmó una sobrejecución, en lo que se identificó 11.457 personas certificadas.
</t>
    </r>
    <r>
      <rPr>
        <b/>
        <sz val="16"/>
        <rFont val="Arial Narrow"/>
        <family val="2"/>
      </rPr>
      <t>TALENTO TECH:</t>
    </r>
    <r>
      <rPr>
        <sz val="16"/>
        <rFont val="Arial Narrow"/>
        <family val="2"/>
      </rPr>
      <t xml:space="preserve">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t>
    </r>
    <r>
      <rPr>
        <b/>
        <sz val="16"/>
        <rFont val="Arial Narrow"/>
        <family val="2"/>
      </rPr>
      <t>SOCIEDAD DIGITAL</t>
    </r>
    <r>
      <rPr>
        <sz val="16"/>
        <rFont val="Arial Narrow"/>
        <family val="2"/>
      </rPr>
      <t>: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r>
  </si>
  <si>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</si>
  <si>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</si>
  <si>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</si>
  <si>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</si>
  <si>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</si>
  <si>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</si>
  <si>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</si>
  <si>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</si>
  <si>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</si>
  <si>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Mediante contrato 1209-2025 con CanalTRO, con los CiberEmbajadores, se han realizado 274.107 sensibilizaciones en territorios, instituciones educativas, entidades públicas y privadas, a través de talleres formativos y pedagógicos, así como pautas publicitarias en eventos masivos de gran magnitud, fortaleciendo competencias digitales y fomentando cultura de autocuidado digital. Los temas abordados incluyeron Respeto en entornos virtuales, TIC en la Crianza: Uso responsable de la tecnología en el entorno familiar; Seguridad y Confianza Digital, Guerra Cognitiva y Fake News; Herramientas TIC para el Trabajo e Inteligencia Artificial. La estrategia ha hecho presencia en Caquetá, Vichada, La Guajira, Tolima, Putumayo, Huila y Bogotá. Los eventos con mayor participación fueron realizados a través de pautas publicitarias que impactaron aprox. a 265 mil personas. En los demás territorios, se desarollaron taller, donde se identificó la participación de hombres y mujeres mayores de 12 años, población campesina, víctima del conflicto armado, en condición de discapacidad, población Indígena, Afrocolombiana, Raizal, Rrom.</t>
  </si>
  <si>
    <t>E1-L3-4000</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</si>
  <si>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</si>
  <si>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</si>
  <si>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</si>
  <si>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</si>
  <si>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</si>
  <si>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</si>
  <si>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</si>
  <si>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</si>
  <si>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</si>
  <si>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</si>
  <si>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</si>
  <si>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</si>
  <si>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</si>
  <si>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</si>
  <si>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</si>
  <si>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</si>
  <si>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</si>
  <si>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</si>
  <si>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</si>
  <si>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</si>
  <si>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</si>
  <si>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</si>
  <si>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</si>
  <si>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</si>
  <si>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</si>
  <si>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</si>
  <si>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</si>
  <si>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Servicio de análisis de vulnerabilidades de seguridad digital</t>
  </si>
  <si>
    <t>Personas Sensibilizadas en hábitos de seguridad digital</t>
  </si>
  <si>
    <t>FALTA DILIGNCIAMIENTO POR PARTE DEL AREA</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</si>
  <si>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</si>
  <si>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</si>
  <si>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</si>
  <si>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</si>
  <si>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</si>
  <si>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</si>
  <si>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</si>
  <si>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</si>
  <si>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</si>
  <si>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</si>
  <si>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</si>
  <si>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</si>
  <si>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Actualmente se esta estruturando el proceso con los respectivos documentos precontractuales de acuerdo a los tiempos previsto en el cronograma</t>
  </si>
  <si>
    <t>E1-L2-4000</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</si>
  <si>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</si>
  <si>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</si>
  <si>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</si>
  <si>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</si>
  <si>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</si>
  <si>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</si>
  <si>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</si>
  <si>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</si>
  <si>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</si>
  <si>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</si>
  <si>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</si>
  <si>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</si>
  <si>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</si>
  <si>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</si>
  <si>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</si>
  <si>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</si>
  <si>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</si>
  <si>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</si>
  <si>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</si>
  <si>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</si>
  <si>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</si>
  <si>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</si>
  <si>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</si>
  <si>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</si>
  <si>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</si>
  <si>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</si>
  <si>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</si>
  <si>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</si>
  <si>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</si>
  <si>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</si>
  <si>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</si>
  <si>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</si>
  <si>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</si>
  <si>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</si>
  <si>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</si>
  <si>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</si>
  <si>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</si>
  <si>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</si>
  <si>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</si>
  <si>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</si>
  <si>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</si>
  <si>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</si>
  <si>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</si>
  <si>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</si>
  <si>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</si>
  <si>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</si>
  <si>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</si>
  <si>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</si>
  <si>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</si>
  <si>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</si>
  <si>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</si>
  <si>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</si>
  <si>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</si>
  <si>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</si>
  <si>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</si>
  <si>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</si>
  <si>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</si>
  <si>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</si>
  <si>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</si>
  <si>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</si>
  <si>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</si>
  <si>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</si>
  <si>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</si>
  <si>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</si>
  <si>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</si>
  <si>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</si>
  <si>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</si>
  <si>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</si>
  <si>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</si>
  <si>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</si>
  <si>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</si>
  <si>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</si>
  <si>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</si>
  <si>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</si>
  <si>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</si>
  <si>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</si>
  <si>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</si>
  <si>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</si>
  <si>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</si>
  <si>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</si>
  <si>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</si>
  <si>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</si>
  <si>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</si>
  <si>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</si>
  <si>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</si>
  <si>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</si>
  <si>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</si>
  <si>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</si>
  <si>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</si>
  <si>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</si>
  <si>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</si>
  <si>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</si>
  <si>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</si>
  <si>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</si>
  <si>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</si>
  <si>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</si>
  <si>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</si>
  <si>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</si>
  <si>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</si>
  <si>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</si>
  <si>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</si>
  <si>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t>E1-L2-7000</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</si>
  <si>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</si>
  <si>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</si>
  <si>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</si>
  <si>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</si>
  <si>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</si>
  <si>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r>
      <rPr>
        <b/>
        <sz val="16"/>
        <rFont val="Arial Narrow"/>
        <family val="2"/>
      </rPr>
      <t>Durante el segundo semestre del año, se adelantaron las siguientes acciones:</t>
    </r>
    <r>
      <rPr>
        <sz val="16"/>
        <rFont val="Arial Narrow"/>
        <family val="2"/>
      </rPr>
      <t xml:space="preserve">
</t>
    </r>
    <r>
      <rPr>
        <b/>
        <sz val="16"/>
        <rFont val="Arial Narrow"/>
        <family val="2"/>
      </rPr>
      <t xml:space="preserve">CREA DIGITAL: </t>
    </r>
    <r>
      <rPr>
        <sz val="16"/>
        <rFont val="Arial Narrow"/>
        <family val="2"/>
      </rPr>
      <t xml:space="preserve">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t>
    </r>
    <r>
      <rPr>
        <b/>
        <sz val="16"/>
        <rFont val="Arial Narrow"/>
        <family val="2"/>
      </rPr>
      <t>EMPRENDIMIENTO DIGITAL</t>
    </r>
    <r>
      <rPr>
        <sz val="16"/>
        <rFont val="Arial Narrow"/>
        <family val="2"/>
      </rPr>
      <t xml:space="preserve">: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297 en el segundo, lo que evidencia el alto interés y compromiso de los actores del ecosistema frente a la adopción de herramientas digitales para el fortalecimiento empresarial y sectorial. </t>
    </r>
  </si>
  <si>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</si>
  <si>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</si>
  <si>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</si>
  <si>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</si>
  <si>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</si>
  <si>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r>
      <rPr>
        <b/>
        <sz val="16"/>
        <rFont val="Arial Narrow"/>
        <family val="2"/>
      </rPr>
      <t>Durante el segundo semestre del año, se adelantaron las siguientes acciones:</t>
    </r>
    <r>
      <rPr>
        <sz val="16"/>
        <rFont val="Arial Narrow"/>
        <family val="2"/>
      </rPr>
      <t xml:space="preserve">
</t>
    </r>
    <r>
      <rPr>
        <b/>
        <sz val="16"/>
        <rFont val="Arial Narrow"/>
        <family val="2"/>
      </rPr>
      <t>CREA DIGITAL:</t>
    </r>
    <r>
      <rPr>
        <sz val="16"/>
        <rFont val="Arial Narrow"/>
        <family val="2"/>
      </rPr>
      <t xml:space="preserve"> Se firmó convenio interadministrativo con CoCrea e inició la ejecución del proyecto. Se dio apertura a la inscripción en la convocatoria el 26 de junio.
</t>
    </r>
    <r>
      <rPr>
        <b/>
        <sz val="16"/>
        <rFont val="Arial Narrow"/>
        <family val="2"/>
      </rPr>
      <t>COLOMBIA 4.0:</t>
    </r>
    <r>
      <rPr>
        <sz val="16"/>
        <rFont val="Arial Narrow"/>
        <family val="2"/>
      </rPr>
      <t xml:space="preserve"> Se firmó convenio interadministrativo con Teveandina para el desarrollo del proyecto. Se están realizando los trámites pertinentes para el perfeccionamiento del convenio y poder iniciar la ejecución.
</t>
    </r>
    <r>
      <rPr>
        <b/>
        <sz val="16"/>
        <rFont val="Arial Narrow"/>
        <family val="2"/>
      </rPr>
      <t>EMPRENDIMIENTO DIGITAL:</t>
    </r>
    <r>
      <rPr>
        <sz val="16"/>
        <rFont val="Arial Narrow"/>
        <family val="2"/>
      </rPr>
      <t xml:space="preserve"> Se aprobó en comité de contratación la suscripción de un convenio interadministrativo con iNNpulsa para el desarrollo del proyecto.
</t>
    </r>
    <r>
      <rPr>
        <b/>
        <sz val="16"/>
        <rFont val="Arial Narrow"/>
        <family val="2"/>
      </rPr>
      <t>INTERNACIONALIZACIÓN:</t>
    </r>
    <r>
      <rPr>
        <sz val="16"/>
        <rFont val="Arial Narrow"/>
        <family val="2"/>
      </rPr>
      <t xml:space="preserve">  Se firmó convenio interadministrativo con PorColombia para el desarrollo del proyecto. Se están realizando los trámites pertinentes para el perfeccionamiento del convenio y poder iniciar la ejecución.</t>
    </r>
  </si>
  <si>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</si>
  <si>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</si>
  <si>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</si>
  <si>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</si>
  <si>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</si>
  <si>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</si>
  <si>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</si>
  <si>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</si>
  <si>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</si>
  <si>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</si>
  <si>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</si>
  <si>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</si>
  <si>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</si>
  <si>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</si>
  <si>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</si>
  <si>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SIN PROGRAMACION 2025</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</si>
  <si>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</si>
  <si>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</si>
  <si>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</si>
  <si>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</si>
  <si>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</si>
  <si>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</si>
  <si>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</si>
  <si>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</si>
  <si>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</si>
  <si>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</si>
  <si>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</si>
  <si>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</si>
  <si>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</si>
  <si>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</si>
  <si>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</si>
  <si>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</si>
  <si>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</si>
  <si>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</si>
  <si>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</si>
  <si>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Modernización de la Gestión Institucional del Ministerio TIC Bogotá</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</si>
  <si>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</si>
  <si>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</si>
  <si>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</si>
  <si>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</si>
  <si>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Se aprobó en el comité MIG #87 El plan estratégico del talento humano y posteriormente se público antes del 31 de enero en la página web de la entidad con el objetivo de establecer las estrategias asociadas a la Gestión del Talento Humano para el fortalecimiento de la calidad de vida laboral, competencias y cultura organizacional en la entidad</t>
  </si>
  <si>
    <t>Subdirección para la Gestión del Talento Humano</t>
  </si>
  <si>
    <t>E2-D1-1000</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</si>
  <si>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</si>
  <si>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</si>
  <si>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</si>
  <si>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</si>
  <si>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t xml:space="preserve">Se aprobó en el comité MIG #87 El plan de vacantes y posteriormente se público antes del 31 de enero en la página web de la entidad con el objetivo de identificar las necesidades de personal y diseñar estrategias para proveer los empleos vacantes del Ministiero TIC </t>
  </si>
  <si>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</si>
  <si>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</si>
  <si>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</si>
  <si>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</si>
  <si>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</si>
  <si>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</si>
  <si>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</si>
  <si>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</si>
  <si>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</si>
  <si>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</si>
  <si>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Se aprobó en el comité MIG #87 El Plan de Bienestar y posteriormente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</si>
  <si>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</si>
  <si>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</si>
  <si>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</si>
  <si>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</si>
  <si>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Se aprobó en el comité MIG #87 El Plan de Seguridad y Salud en el Trabajo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</si>
  <si>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</si>
  <si>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</si>
  <si>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</si>
  <si>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</si>
  <si>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 xml:space="preserve">Durante el primer trimestre de 2025 desde la Subdirección se han gestionado 37 retiros de personal, cumpliendo con los requisitos establecidos en el manual de servidor público. Los retiros se han presentado de la siguiente manera:
Enero 17
Febrero 7
Marzo 13 </t>
  </si>
  <si>
    <t xml:space="preserve">Durante el segundo trimestre de 2025 desde la Subdirección se han gestionado 35 retiros de personal, cumpliendo con los requisitos establecidos en el manual de servidor público. Los retiros se han presentado de la siguiente manera:
Abril 11
Mayo 13
Junio 11 </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</si>
  <si>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</si>
  <si>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</si>
  <si>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</si>
  <si>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</si>
  <si>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Durante el primer trimestre 2025 se han expedido 755 cuentas de cobro por valor de $ 2.317.921.926 liquidadas por el aplicativo Kactus del PAR Telecom</t>
  </si>
  <si>
    <t>Durante el segundo trimestre de 2025, y en el marco de la operación del aplicativo Kactus Cuotas Partes Pensionales, se adelantó el proceso de liquidación de cuentas de cobro correspondientes a los meses de marzo, abril y mayo de 2025. Esta labor se desarrolló de manera articulada entre el Grupo Interno de Trabajo de Gestión Pensional del Ministerio de Tecnologías de la Información y las Comunicaciones (MinTIC) y el equipo del Patrimonio Autónomo de Remanentes de Telecom (PAR TELECOM):
• Ministerio de Tecnologías de la Información y las Comunicaciones (MinTIC):
Se generaron un total de 457 cuentas de cobro, correspondientes a obligaciones pensionales vigentes durante el periodo mencionado. El valor total liquidado asciende a $477.499.682 M/CTE
Patrimonio Autónomo de Remanentes de Telecom (PAR TELECOM):
Se generaron un total de 1.136 cuentas de cobro, correspondientes a obligaciones pensionales vigentes durante el periodo mencionado. 
por un valor total de $3.535.986.269 M/CTE</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</si>
  <si>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</si>
  <si>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</si>
  <si>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</si>
  <si>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En el marco del Plan Estratégico se adelantaron los procesos precontractuales de Bienestar con CAFAM, Plan de capacitaciones con Universidad Nacional, EDUMINTIC con ICETEX y actividades cultura con Caja de Compensación.</t>
  </si>
  <si>
    <t>En el marco de cumplimiento del Plan Estratégico del Talento Humano, se han desarrollado las actividades correspondientes al plan de bienestar de acuerdo con el cronograma de actividades de cohesión social y celebraciones de fechas especiales. De igual forma se dio inicio al plan de capacitación con los programas de bilingüismo, desarrollo de herramientas Microsoft y contratación pública. Adicionalmente en el marco del Plan de SST, se lleva a cabo el trámite contractual de elementos de brigadas de la entidad, así como capacitaciones a los brigadistas y realización de exámenes médicos de ingreso, periódicos y de retiro.</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</si>
  <si>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</si>
  <si>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</si>
  <si>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SIN REPORTE POR PARTE DEL AREA</t>
  </si>
  <si>
    <t>Certificaciones para bono pensional y pensiones</t>
  </si>
  <si>
    <t>Porcentaje de avance en la generación de las certificaciones de temas pensionales atendidas, en relación con las recibidas</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</si>
  <si>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</si>
  <si>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</si>
  <si>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</si>
  <si>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</si>
  <si>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</si>
  <si>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</si>
  <si>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</si>
  <si>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Oficina de Tecnologias de la Información</t>
  </si>
  <si>
    <t>E2-D2-1000</t>
  </si>
  <si>
    <t>Servicios tecnologicos</t>
  </si>
  <si>
    <t>Índice de
capacidad en
la prestación
de servicios de
tecnología</t>
  </si>
  <si>
    <t>Reporte de disponibildad de la infraestructura tecnológica del Ministerio por parte del Data Center.</t>
  </si>
  <si>
    <t>Porcentaje de disponibilidad</t>
  </si>
  <si>
    <t>Durante el primer trimestre de la vigencia 2025, el índice de disponibilidad de la plataforma tecnológica ha sido superior al 95% en cada uno de los meses.</t>
  </si>
  <si>
    <t>No se presentaron retrasos durante el tercer trimestre de la vigencia 2025</t>
  </si>
  <si>
    <t>Durante el segundo trimestre de la vigencia 2025, el índice de disponibilidad de la plataforma tecnológica ha sido superior al 95% para cada uno de los meses.</t>
  </si>
  <si>
    <t>No se presentaron retrasos para el segundo trimestre de la vigencia 2025</t>
  </si>
  <si>
    <t>Servicios de información actualizados</t>
  </si>
  <si>
    <t>Sistemas de información actualizados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</si>
  <si>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</si>
  <si>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</si>
  <si>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</si>
  <si>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</si>
  <si>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</si>
  <si>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</si>
  <si>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</si>
  <si>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La OGIF ha elaborado (1) informe trimestral de proyección vs recaudo, (1) informe trimestral de cartera, (1) informe trimestral asociado al ciclo de tiempos de los actos administrativos y (1) informe semestral alusivo al análisis de los procesos judiciales  y su presunta incidencia sobre los recursos del Fondo Único de TIC. Todos los anteriores correspondientes al cierre de la vigencia 2024 y se incorpora  en su contenido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</si>
  <si>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La OGIF han elaborado (2) informe trimestrales de proyección vs recaudo, (2) informes trimestrales de cartera, (2) informe trimestrales asociado al ciclo de tiempos que deben surtir los actos administrativos y (1) informe semestral alusivo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</si>
  <si>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 xml:space="preserve">Oficina para la Gestión de Ingresos del Fondo </t>
  </si>
  <si>
    <t>E2-D2-2000</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</si>
  <si>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</si>
  <si>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</si>
  <si>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</si>
  <si>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</si>
  <si>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Se han generado (3) informes mensuales asociados al seguimiento a la ejecución presupuestal y estado de pagos, en el que se detalla el manejo y disposición de los recursos del Fondo Único de TIC. De igual modo se ha adelantado el seguimiento a la ejecución contractual y financiera a través de (3)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</si>
  <si>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(6) informes mensuales asociados al seguimiento a la ejecución presupuestal y estado de pagos, en el que se detalla el manejo y disposición de los recursos del Fondo Único de TIC. De igual modo se ha adelantado el seguimiento a la ejecución contractual y financiera a través de (6)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</si>
  <si>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Informe de seguimiento mediante documentos e instrumentos derivados de la inteligencia empresarial (informe trimestral y tableros)</t>
  </si>
  <si>
    <t>Informe trimestral consolidado de ingresos y gastos del Fondo Único de TIC</t>
  </si>
  <si>
    <t># de informes trimestrales consolidado de ingresos y gastos del Fondo Único de TIC</t>
  </si>
  <si>
    <t>El área ha elaborado un informe trimestral con corte a diciembre de 2024, en el que se aborda el seguimiento a la cadena de gestión integral del cobro, la cadena presupuestal y contractual del Fondo Único de TIC, en aras de garantizar la detección de alertas tempranas así como las recomendaciones consistentes con el balance trimestral.</t>
  </si>
  <si>
    <t>El área ha elaborado dos (2)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</si>
  <si>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Actualización de la herramienta con los registros recientes de ingresos y gastos del Fondo Único de TIC</t>
  </si>
  <si>
    <t># de actualización de la herramienta con los registros recientes de ingresos y gastos del Fondo Único de TIC</t>
  </si>
  <si>
    <t>Se han realizado actualizaciones mensuales con corte a diciembre de 2024, enero y febrero de 2025 a los tableros asociados al seguimiento de ejecución de recursos y el mensual CPS, ordenes de compra, contratos y convenios así como el tablero de control de  ingreso y metodología costo-beneficio.</t>
  </si>
  <si>
    <t>Se han realizado seis (6)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</si>
  <si>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</si>
  <si>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</si>
  <si>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</si>
  <si>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</si>
  <si>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</si>
  <si>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</si>
  <si>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</si>
  <si>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La Subdirección Financiera gestiona la ejecución presupuestal de gastos de MinTIC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</si>
  <si>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La Subdirección Financiera gestiona la ejecución presupuestal de gastos de MinTIC y publica mensualmente de manera oportuna según lo programado  en la página WEB del Ministerio el informe de Ejecución Presupuestal de Gasto; así las cosas se cumplió con la publicación de 3 informes para el trimestre periodo de análisis  para un acumulado de 6 para el primer semestre de la vigencia, de un  total de 12 programados para la vigencia; cumpliendo con la meta establecida para el indicador.</t>
  </si>
  <si>
    <t>Subdirección Financiera</t>
  </si>
  <si>
    <t>E2-D2-3000</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</si>
  <si>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</si>
  <si>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</si>
  <si>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</si>
  <si>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La Subdirección Financiera gestiona la ejecución presupuestal de gastos de FuTIC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</si>
  <si>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La Subdirección Financiera gestiona la ejecución presupuestal de gastos de FuTIC y publica mensualmente de manera oportuna según lo programado  en la página WEB del Ministerio el informe de Ejecución Presupuestal de Gasto; así las cosas se cumplió con la publicación de 3 informes para el trimestre periodo de análisis  para un acumulado de 6 para el primer semestre de la vigencia, de un  total de 12 programados para la vigencia; cumpliendo con la meta establecida para el indicador.</t>
  </si>
  <si>
    <t>E2-D2-4000</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</si>
  <si>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</si>
  <si>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</si>
  <si>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</si>
  <si>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</si>
  <si>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t>
  </si>
  <si>
    <t>Servicio de gestión documental</t>
  </si>
  <si>
    <t>Sistema de gestión documental implementado</t>
  </si>
  <si>
    <t>Implementar un sistema de gestion documental con los diferentes instrumentos archivisticos</t>
  </si>
  <si>
    <t>Numero de  sistemas de gestion documental implementado</t>
  </si>
  <si>
    <t>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t>
  </si>
  <si>
    <t xml:space="preserve">Se encuentra pendiente la entrega del informe de ejecución de las actividades realizadas durante el mes de marzo. El proveedor dispone de un plazo de 7 días hábiles del mes siguiente para enviarlo, junto con las evidencias correspondientes. Una vez recibido, la supervisión procede a validar el cumplimiento de las obligaciones estipuladas en el contrato y se solicitan los ajustes que sean necesarios. </t>
  </si>
  <si>
    <t xml:space="preserve">Para el fortalecimiento de la gestión documental,  se adelantó la intervención de 77,7 metros lineales mensuales de documentación, sin evidenciarse presencia de biodeterioro en los materiales revisados. Como parte de este proceso, se elaboraron los inventarios físicos correspondientes al total intervenido y se realizó la solicitud de visita al Archivo General de la Nación (AGN), con el fin de establecer el cronograma de transferencia secundaria. La documentación fue clasificada y organizada de acuerdo con la disposición final definida en la Tabla de Retención Documental (TRD) y la Tabla de Valoración Documental (TVD). Asimismo, se llevó a cabo la digitalización de la serie documental cuya disposición final establece conservación total, y esta información será dispuesta para consulta a través del Sistema de Gestión Documental y Archivos (SGDA) – Integra TIC, adicionalmente;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t>
  </si>
  <si>
    <t>Subdirección Administrativa</t>
  </si>
  <si>
    <t>E2-D2-5000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</si>
  <si>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</si>
  <si>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</si>
  <si>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</si>
  <si>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</si>
  <si>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</si>
  <si>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</si>
  <si>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3.1. Porcentaje de Procesos contractuales gestionados
3.2 Seguimiento mensual al plan anual de adquisiciones</t>
  </si>
  <si>
    <t>En el marco de la inciativa a cartgo de esta Subdirección, el avance  para el periodo, se debe  a la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igualmente con la expedición de certificaciones de contratos suscritos por parte de la entidad</t>
  </si>
  <si>
    <r>
      <t xml:space="preserve">
En el marco de la iniciativa liderada por la Subdirección de Gestión Contractual, el avance correspondiente al periodo se sustenta en la ejecución de diversas actividades orientadas al fortalecimiento de la gestión contractual de la entidad. </t>
    </r>
    <r>
      <rPr>
        <b/>
        <sz val="16"/>
        <rFont val="Arial Narrow"/>
        <family val="2"/>
      </rPr>
      <t>En primer lugar</t>
    </r>
    <r>
      <rPr>
        <sz val="16"/>
        <rFont val="Arial Narrow"/>
        <family val="2"/>
      </rPr>
      <t>, se destaca el trámite de los contratos requeridos por parte de las áreas de la entidad;</t>
    </r>
    <r>
      <rPr>
        <b/>
        <sz val="16"/>
        <rFont val="Arial Narrow"/>
        <family val="2"/>
      </rPr>
      <t xml:space="preserve"> en segundo lugar,</t>
    </r>
    <r>
      <rPr>
        <sz val="16"/>
        <rFont val="Arial Narrow"/>
        <family val="2"/>
      </rPr>
      <t xml:space="preserve"> la revisión, consolidación y publicación oportuna en el SECOP II y en la página web institucional de las modificaciones realizadas al Plan Anual de Adquisiciones (PAA), en atención a las solicitudes presentadas por las diferentes dependencias de la entidad;</t>
    </r>
    <r>
      <rPr>
        <b/>
        <sz val="16"/>
        <rFont val="Arial Narrow"/>
        <family val="2"/>
      </rPr>
      <t xml:space="preserve">  en tercer lugar ,</t>
    </r>
    <r>
      <rPr>
        <sz val="16"/>
        <rFont val="Arial Narrow"/>
        <family val="2"/>
      </rPr>
      <t xml:space="preserve"> se brindó acompañamiento en el proceso post-contractual de los contratos, convenios y órdenes de compra y</t>
    </r>
    <r>
      <rPr>
        <b/>
        <sz val="16"/>
        <rFont val="Arial Narrow"/>
        <family val="2"/>
      </rPr>
      <t xml:space="preserve"> en cuarto lugar,</t>
    </r>
    <r>
      <rPr>
        <sz val="16"/>
        <rFont val="Arial Narrow"/>
        <family val="2"/>
      </rPr>
      <t xml:space="preserve"> se aprobaron las garantías de los contratos de acuerdo con los procedimientos establecidos, lo cual permite fortalecer los mecanismos de gestión y mitigación de riesgos contractuales. Estas acciones, en conjunto, evidencian el compromiso de esta dependencia con la eficiencia administrativa, la planeación estratégica de la contratación pública y el cumplimiento del marco normativo vigente.</t>
    </r>
  </si>
  <si>
    <t>Subdirección Contractual</t>
  </si>
  <si>
    <t>E2-D2-6000</t>
  </si>
  <si>
    <t>Implementación de herramientas para el manejo de la información de la Gestión Contractual</t>
  </si>
  <si>
    <t>Porcentaje de Avance en la implementación de herramientas de manejo de información contractual</t>
  </si>
  <si>
    <t>1. Porcentaje de implementación de la herramienta de expedición de certificaciones
2.1.  Porcentaje de Implementación de una base de datos de contratos de la entidad</t>
  </si>
  <si>
    <t>Se han venido adeantando las actividades relacionadas con la implementación de la base de datos de contratos y de la expedición de certificaciones, de acuerdo con lo programado.</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</si>
  <si>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</si>
  <si>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</si>
  <si>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</si>
  <si>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</si>
  <si>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</si>
  <si>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</si>
  <si>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</si>
  <si>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</si>
  <si>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</si>
  <si>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 xml:space="preserve">Se viene realizando el diligenciamiento del FURAG a partir de las evidencias y respuestas enviadas por cada dependencia lider de política recolectadas por cada Asesor de Política.  </t>
  </si>
  <si>
    <t xml:space="preserve">Se realizo el diligenciamiento del FURAG 2024 y se envio a Función Pública. Así mismo, producto de esta evaluación salieron los resultados, los cuales incluyen diversas recomendaciones que estan siendo analizadas por el equipo de trabajo de GTO.   </t>
  </si>
  <si>
    <t>Oficina Asesora de Planeación y Estudios Sectoriales</t>
  </si>
  <si>
    <t>Oficina Asesora de Planeación y Estudios Sectoriales (GTO)</t>
  </si>
  <si>
    <t>E2-D3-1000</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</si>
  <si>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</si>
  <si>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</si>
  <si>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</si>
  <si>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</si>
  <si>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Se presentaron ante el Comité MIG # 87 los resultados del Plan FOGEDI 2024, en la misma, se incluyeron los avances por política y las actividades a realizar para el cumplimiento en el 2025 </t>
  </si>
  <si>
    <t xml:space="preserve">Se gestionó el plan de mejoramiento de la auditoría interna con 29 acciones conformadas por acciones correctivas, corrección y acciones de mejora de las cuales se cuentan con 3 acciones correctivas por gestionas por el proceso de Tecnologías de la Información.
</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</si>
  <si>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</si>
  <si>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</si>
  <si>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</si>
  <si>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Fortalecimiento de las estrategias de comunicación que incentiven el uso y apropiación de las TIC a lo largo del territorio Nacional (desde 2024)/ Servicios de divulgación, promoción y socialización de programas y proyectos en TIC. (2023)</t>
  </si>
  <si>
    <t>Servicios de divulgación, promoción y socialización de programas y proyectos en TIC.</t>
  </si>
  <si>
    <t>Número de menciones en medios de comunicación convencionales y digitales</t>
  </si>
  <si>
    <t>Se organizaron los equipos de trabajo que apoyan y gestionan la implementación de la estrategia de divulgación de la entidad. En este sentido, y manteniendo los lineamientos se empezaron a generar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La estrategia sombrilla para la vigencia 2025 está enfocada en la conectividad, la cual será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Convocatoria docentes rurales, conectividad Casanare, Computadores para Educar, Centros PotencIA, Espectro 5G, emisión filatélica, proyecto regularización de redes, ANE, Espectro Radioeléctrico, Convocatoria Asignación de Espectro, Mesa de Diálogo Modernización Secop II, Cumbre Mundial de Gobiernos, Crea Informa y Transforma desde las Regiones, Conectividad y Gobierno Digital, Conpes IA, Acuerdo Fortalecimiento de Conectividad, Programa Pensamiento Computacional, Conectividad para Cambiar Vidas, Servicio de Mensajería Expresa, Boletín TIC 3T.2024, entre otras.</t>
  </si>
  <si>
    <t>No existe retraso en lo reportado para el primer trimestre ni en el acumulado.</t>
  </si>
  <si>
    <t>Se continua con el envió de los informes de seguimiento a cada uno de los 25 procesos, en los cuales, se menciona en cada uno de los puntos a cumplir, acorde a los lineamientos del MIG, con el fin de promover la definición de planes de mejora a cada uno de los puntos que lo requieran y así fortalecer la apropiación por parte de los colaboradores del MinTIC</t>
  </si>
  <si>
    <t>Oficina Asesora de Prensa</t>
  </si>
  <si>
    <t>E2-D3-2000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</si>
  <si>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</si>
  <si>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</si>
  <si>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</si>
  <si>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</si>
  <si>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</si>
  <si>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Numero de alianzas e instrumentos de cooperación establecidos y mantenidos con países estratégicos, organismos internacionales y/o empresas del sector tecnológico anualmente, con el fin de contribuir a la ejecución del Plan Nacional de Desarrollo 2022-2026 en el ámbito de las TIC.</t>
  </si>
  <si>
    <t>(Variable 1 - Alianzas y/o instrumentos de cooperación realizados / Variable 2 - Alianzas y/o instrumentos de cooperación proyectados) *100</t>
  </si>
  <si>
    <t>Durante el primer trimestre de 2025, el Ministerio de Tecnologías de la Información y las Comunicaciones (MinTIC) avanzó significativamente en el fortalecimiento de su estrategia internacional a través del establecimiento y mantenimiento de alianzas e instrumentos de cooperación con países estratégicos, organismos internacionales y empresas del sector tecnológico, en línea con las metas del Plan Nacional de Desarrollo 2022-2026. En este periodo se consolidó la presencia internacional del Ministerio mediante su participación en espacios de alto nivel como el Congreso Latinoamericano de Transformación Digital, el M360 LATAM, la ExpoGreentech 2025 y el United Nations-Singapore Cyber Fellowship Programme, así como en el Foro Empresarial de la Asociación de Empresarios de Colombia (AEC), lo que permitió promover la visibilidad de Colombia en escenarios globales, fortalecer capacidades nacionales en ciberseguridad y establecer vínculos con empresas internacionales interesadas en colaborar con el país en temas de innovación y transformación digital. De forma paralela, se avanzó en la formalización de alianzas estratégicas con Emiratos Árabes Unidos y la Unión Europea, y se establecieron acuerdos preliminares con el operador satelital Hispasat para mejorar la conectividad en zonas rurales de Colombia. Además, se afianzaron relaciones con la Fundación FESCO para desarrollar iniciativas de inclusión digital, y se participó en reuniones técnicas con la Unión Europea orientadas a temas prioritarios como inteligencia artificial, innovación digital y ciberseguridad. En este mismo trimestre, se firmaron dos nuevos Memorandos de Entendimiento: el primero, con la Embajada del Reino de Dinamarca, con el fin de promover la cooperación en materia de conectividad, GovTech, servicios digitales y aplicaciones basadas en inteligencia artificial; y el segundo, con el Ministerio de Hacienda de la República de Costa Rica, enfocado en el intercambio de experiencias en transformación digital y la promoción de estrategias para fortalecer la resiliencia digital, particularmente en sectores como el financiero y de recursos humanos. Estos avances reflejan el compromiso del MinTIC con el fortalecimiento del relacionamiento internacional como instrumento clave para el desarrollo digital inclusivo y sostenible, y consolidan el cumplimiento de los objetivos institucionales en materia de cooperación internacional, contribuyendo directamente a la ejecución del Plan Nacional de Desarrollo en el ámbito de las TIC.</t>
  </si>
  <si>
    <t>En el dominio institucional en el mes de mayo se lleva a cabo comité # 4 de arquitectura empresarial, en este espacio se aprueban los ajustes al modelo de gobierno, estrategia de apropiación, carta descriptiva, priorización y cronograma de iteración 2025 que en el mes de mayo para el dominio institucional (negocio) responsabilidad del GTO se registra un avance en términos de la identificación del estado actual de los 3 primeros procesos en relación con la generación de los catálogos y matrices requeridas junto con la actualización del repositorio de Enterprise Architect. De igual forma, en el ejercicio de apropiación se asistieron a las formaciones que se están llevando a cabo por parte de la OTI en relación con la transferencia de conocimientos de la nueva herramienta Abacus tanto para modeladores como arquitectos.
Asimismo, se ha avanzado según cronograma en el análisis de capacidades institucionales para los 3 procesos que se están iterando en el periodo reportado. Lo anterior está completo para el análisis de la arquitectura actual y se avanza en el análisis de la arquitectura objetivo según metodología definida en la vigencia anterior.
Finalmente, en el marco del comité de arquitectura # 4 se presenta la estrategia de apropiación con los componentes y temáticas a tratar. De igual forma, se socializa en el GCP del día 10 de junio al equipo GTO. Se ha avanzado en la participación de los arquitectos y modeladores en la transferencia de conocimientos para la apropiación dela herramienta Abacus como herramienta técnica de apoyo al repositorio de arquitectura empresarial de la entidad.</t>
  </si>
  <si>
    <t>Oficina internacional</t>
  </si>
  <si>
    <t>E2-D3-3000</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</si>
  <si>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</si>
  <si>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</si>
  <si>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</si>
  <si>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</si>
  <si>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</si>
  <si>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</si>
  <si>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</si>
  <si>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</si>
  <si>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</si>
  <si>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Durante el primer trimestre de 2025 se realizaron 45 mesas de trabajo de acompañamiento a las entidades territoriales para la formulación de proyectos y presentación de proyectos del sector TIC: Bolívar (2); Caldas (2); Caquetá (1); Cauca (4); Cesar (1); Cundinamarca (7); Guaviare (1); Meta (1); Nariño (15); Norte de Santander (2); Risaralda (1); Sucre (6) y Valle del Cauca (2).</t>
  </si>
  <si>
    <t>Durante el mes objeto de seguimiento, se da continuidad con la estrategia de transferencia de conocimiento. En este marco, desde gestión del conocimiento se impulsa diversas acciones orientadas a dicho propósito, entre las cuales se destacan la Universidad Corporativa, las jornadas de Viernes del Conocimiento y las Cápsulas de Conocimiento. A través de estos espacios de transferencia de conocimiento continuo, se abordan temáticas estratégicas que responden a las prioridades institucionales y al ámbito de acción del Ministerio. El desarrollo planificado de estas actividades permite a los participantes fortalecer sus capacidades y responder de manera adecuada a los retos del entorno laboral, mediante un proceso sostenido de aprendizaje organizacional.</t>
  </si>
  <si>
    <t>Oficina de Fomento Regional</t>
  </si>
  <si>
    <t>E2-D3-4000</t>
  </si>
  <si>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</si>
  <si>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</si>
  <si>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Se establece estrategia de actualización documental con los procesos, con el establecimiento de fechas para el compromiso de actualización y en el caso de incumplimiento generar plan de mejoramiento.
Asimismo, se continuo con la revisión de las actividades de los procesos para sistematización y automatización de la siguiente forma: 
Aplicación del Paso 1. Diagnóstico AS-IS; Paso 1.1. Los gestores en compañía de los gestores y personal de las áreas, realizaron el análisis de los procedimientos aplicando los criterios de la metodología, para definir el índice de sistematización y automatización, así como la definición de pre-requerimientos y establecer la necesidad de realizar ajustes de claridad en la redacción de los procedimientos. Este trabajo se realizó para los procedimientos de los 20 procesos objeto de esta metodología.
Paso 1.2. Se inició por parte del Arquitecto de Procesos con la revisión del análisis preliminar y con la consolidación del resultado del índice de sistematización y automatización de procesos. Con corte al 31 de mayo 2025 se tenía un avance de 20%.</t>
  </si>
  <si>
    <t>Co-laboratorios
especializados en
medios digitales instalados</t>
  </si>
  <si>
    <t>Número de
ciudadanos
formados y
certificados en
habilidades digitales,
ética ciudadana de
tecnologías
emergentes para el
prosumo informativo</t>
  </si>
  <si>
    <t>FALTA DILIGENCIAMIENTO POR PARTE DEL AREA</t>
  </si>
  <si>
    <t>No se reporta avance dado que la instalación del colaboratorio especializado en medios digitales está proyectada para cumplirse al final de la vigencia 2025 (26/12/2024).
Se proyecta que, para el cuarto trimestre de 2025 se solicite el Comité de Contratación (003/102025), se radiquen los documentos precontractuales para revisión del GIT de Contratación y la OGIF (07/11/2025) y se elabore la minuta del Convenio (05/12/2025).</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</si>
  <si>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</si>
  <si>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</si>
  <si>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Durante el primer trimestre de 2025 se ha realizado la identificación de 61 territorios dispersos, rurales y alejados que están interesados en el proyecto de Juntas de Internet Comunidades de Conectividad: Antioquia (2); Boyacá (1); Caldas (8); Córdoba (10); Guaviare (3); Huila (1); La Guajira (2); Meta (2); Nariño (3); Quindío (2); Santander (4); Tolima (19); Valle del Cauca (3) y Vaupés (1). La información suministrada por los territorios consta de las condiciones sociales, socioeconómicas de dichos territorios y los servicios públicos con los que hoy cuentan.</t>
  </si>
  <si>
    <t>Durante el segundo trimestre de 2025 se ha realizado la identificación de 315 territorios dispersos, rurales y alejados que están interesados en el proyecto de Juntas de Internet Comunidades de Conectividad: Antioquia (33); Atlántico (4); Bolívar (6), Boyacá (25); Caquetá (1); Casanare (2); Cauca (5); Cesar (44), Chocó (7); Córdoba (10); Cundinamarca (38); Guaviare (1); Huila (26); La Guajira (6); Magdalena (4); Nariño (12); Norte de Santander (16); Santander (24); Sucre (3); Tolima (73) y Valle del Cauca (3). La información suministrada por los territorios consta de las condiciones sociales, socioeconómicas de dichos territorios y los servicios públicos con los que hoy cuentan.</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</si>
  <si>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</si>
  <si>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</si>
  <si>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</si>
  <si>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</si>
  <si>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Durante el primer trimestre se han realizado 304 socializaciones sobre la oferta institucional del MINTIC a grupos de interés en temas TIC desagregados en las siguientes regiones: Boyacá y Cundinamarca (1); Caribe (32); Centro Sur (99); Eje Cafetero (118); Llanos (36) y Pacífico (18).</t>
  </si>
  <si>
    <t>Durante el segundo trimestre se han realizado 1435 socializaciones sobre la oferta institucional del MINTIC a grupos de interés en temas TIC desagregados en las siguientes regiones: Boyacá y Cundinamarca (80); Caribe (358); Centro Sur (307); Eje Cafetero (205); Llanos (114), Pacífico (215) y Santanderes y Arauca (156).</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</si>
  <si>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</si>
  <si>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</si>
  <si>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</si>
  <si>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</si>
  <si>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</si>
  <si>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</si>
  <si>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</si>
  <si>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Durante el primer trimestre de la vigencia se ha avanzado en la estructuración técnica de los documentos de propuesta, anexo técnico, estudio previo y estudio de costos, con versiones que reflejan los acuerdos entre las partes a la fecha, del potencial convenio interadministrativo a suscribir para la vigencia con un canal regional y cuyo objeto será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Asimismo, en lo corrido de la vigencia, se ha participado en 8 espacios de concertación y/o dialogo con diferentes comunidades étnicas, sociales, victimas y/o población de especial protección. Lo anterior, con el propósito de articular acciones en beneficio de sus comunidades.</t>
  </si>
  <si>
    <t>Durante el segundo trimestre de la vigencia se realizó el trámite de vigencia futura para la suscripción del convenio con canal TRO que tiene como objeto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 30 de junio este trámite se encuentra en aporbación por parte del Ministerio de Hacienda y Crédito Público.</t>
  </si>
  <si>
    <t xml:space="preserve">Los tiempos de revisión de los documentos para la aprobación de la vigencia futura por parte del DNP se extendieron, y aun se encuentra en revisión por parte del MCHP. Razón por la cual no se han iniciado los trámites constractuales para la suscripción del convenio, razón por la cual no se ha tenido el avance esperado en socializaciones, talleres de formación y/o capacitaciones, Intercambio de experiencias, foros, mesas de dialogo, contenidos multiformato (audiovisuales, sonoros, digitales, trasmedia, infografías, cartillas, etc.), paginas web, Apps, entre otros. </t>
  </si>
  <si>
    <t>Oficina de Fomento Regional (CS)</t>
  </si>
  <si>
    <t>E2-D3-5000</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</si>
  <si>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</si>
  <si>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</si>
  <si>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</si>
  <si>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</si>
  <si>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r>
      <rPr>
        <sz val="16"/>
        <color rgb="FF000000"/>
        <rFont val="Arial Narrow"/>
        <family val="2"/>
      </rPr>
      <t xml:space="preserve">Durante el primer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 Convenio 1399-2024: Se continúa trabajando de la mano con las organizaciones que integran la CONCIP con el propósito de terminar de consolidar los entregables correspondientes al tercer desembolso. Se realizó la legalización del segundo desembolso del convenio con AICO y adicionalmente se está trabajando en elaboración de la propuesta del convenio 2025. 
- Serie Territorios y Voces: las organizaciones indigenas de la CONCIP definieron que la Serie será producida por la organización AICO y la circulación de esta serie será a través de canal regional Telepacífico. 
- Serie Buen del Buen Vivir: Se definicó que la serie será producida por el colectivo Yanama y emitida por Canal 13.
</t>
    </r>
    <r>
      <rPr>
        <sz val="16"/>
        <color rgb="FFFF0000"/>
        <rFont val="Arial Narrow"/>
        <family val="2"/>
      </rPr>
      <t xml:space="preserve">
</t>
    </r>
    <r>
      <rPr>
        <sz val="16"/>
        <color rgb="FF000000"/>
        <rFont val="Arial Narrow"/>
        <family val="2"/>
      </rPr>
      <t xml:space="preserve">2. Mesa Regional Amazónica MRA:
Se realizaron 2 solicitudes a la OPIAC para que esta allegara la propuesta como insumo necesario para la construcción de los estuidos previos y convenio de asociación. A la fecha el grupo étnico no ha allegado la propuesta requerida; sin embargo, el Mintic ya culminó el proceso de inclusón en el PAA para el mes de marzo. Esto corresponde al recurso 2025: $700.000.000, el objeto del contrato es "Aunar esfuerzos técnicos, administrativos y
financieros para facilitar espacios de participación y concertación que permitan culminar con los hitos o etapas necesarias para la expedición del capítulo amazónico de la Política Pública de Comunicaciones de y Para los Pueblos Indígenas, ello en cumplimiento de los compromisos concertados entre la Mesa Regional Amazónica y el Ministerio/Fondo Único de Tecnologías de la Información y las Comunicaciones".
Se tuvo participación en la mesa de partidas presupuestales 2026, con el fin de socializar las propuestas de recursos que se tienen a la fecha para dar cumplimiento a los item IT2-188 Y 189, ante lo cual se indicó que con relación al IT2-188 se dispondrá de un total de $1.425.000.000 para ejecutar un convenio con vigencias futuras. Ahora bien, con relación al ítem 189 se indicó que se podría cumplir por medio del proyecto Juntas de Internet Comunidades de Conectividad llegando a los 32 puntos de conexión en la amazónica, ante lo cual se deja estimado un presupuesto de $920.699.483, lo cual es aceptado por la OPIAC. 
3.⁠ ⁠Consejo Regional Indígena del Cauca - CRIC: 
En el marco de la ejecución de los convenios interadministrativos No. 1480-2024 y No. 1636-2024, se han materializado las acciones orientadas al cumplimiento de los compromisos suscritos con los programas de Comunicaciones y Jóvenes del Consejo Regional Indígena del Cauca – CRIC, enfocadas en el fortalecimiento de la comunicación propia y apropiada de las comunidades indígenas del departamento del Cauca. A la fecha, se ha avanzado de manera progresiva en el desarrollo de ambos convenios, cumpliendo con las actividades y obligaciones definidas en los cronogramas y planes de trabajo establecidos, conforme a lo dispuesto en los respectivos anexos técnicos.
En lo corrido de la vigencia 2025, los procesos han continuado su curso conforme a lo establecido en los cronogramas y planes de trabajo, con avances significativos en la ejecución de actividades pactadas. En el caso del Convenio de Comunicaciones No. 1480-2024, se encuentra en trámite la gestión del tercer desembolso correspondiente a la vigencia 2024, por un valor de $731.650.000, el cual ya cuenta con reserva presupuestal. Por otra parte, para el Convenio de Jóvenes No. 1636-2024, se adelanta el proceso para la solicitud del segundo desembolso, correspondiente vigencia 2025, por un valor de $201.300.000.
Asi las cosas, se está cumplimiento con las acciones acordadas con el CRIC y la MPC, acciones que estan directamente relacionadas con el cumplimiento de los indicadores IT2-37, IT2-38 y IT2-43 del Plan Nacional de Desarrollo 2022-2026. </t>
    </r>
  </si>
  <si>
    <r>
      <rPr>
        <sz val="16"/>
        <color rgb="FF000000"/>
        <rFont val="Arial Narrow"/>
        <family val="2"/>
      </rPr>
      <t xml:space="preserve">Durante el segundo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t>
    </r>
    <r>
      <rPr>
        <sz val="16"/>
        <rFont val="Arial Narrow"/>
        <family val="2"/>
      </rPr>
      <t xml:space="preserve">- Convenio 1399-2024: Se continuó trabajando de la mano con las organizaciones que integran la CONCIP con el propósito de terminar de consolidar los entregables correspondientes a los desembolsos pendientes. </t>
    </r>
    <r>
      <rPr>
        <sz val="16"/>
        <color rgb="FF000000"/>
        <rFont val="Arial Narrow"/>
        <family val="2"/>
      </rPr>
      <t xml:space="preserve">
-Serie “El Buen Vivir 7ma Temporada” se expide Res. 00170-2025 mediante la cual se aprueba la propuesta y se asignan recursos al operador regional Telecaribe, por la suma de $1.351.926.607. 
-Serie Territorios y Voces 5ta Temporada: se expide Res. 00171-2025 mediante la cual se aprueba propuesta y se asignan recursos al operador regional Telepacifico, por la suma de $1.212.430.624.
2. Mesa Regional Amazónica MRA:
El 20 de mayo se recibió propuesta por parte de la OPIAC de los estudios para poder suscribir el Convenio, a través del cual se dará cumplimiento a las acciones de la PPCPI. En el mes de junio se revisó la propuesta allegada por la OPIAC para la suscripción del convenio con el que se dará cumplimiento a las acciones de este compromiso. Así las cosas, se realizaron observaciones relacionadas con el alcance, objeto, presupuesto y obligaciones conforme a lo concertado en el acuerdo IT2-188 del PND 2022-2026. Lo anterior, fue notificado a la OPIAC el día 11 de junio del 2025 y a la fecha no se ha recibido la documentación con los ajustes requeridos por parte de esta organización, no obstante, ya se solicitó a la OPIAC desarrollar mesa de trabajo para superar los escenarios descritos por MinTIC.  
3.⁠ ⁠Consejo Regional Indígena del Cauca - CRIC: 
-Convenio 1636-2024 – Jóvenes CRIC El CRIC presentó los entregables correspondientes al segundo desembolso de la vigencia 2025, los cuales incluyen informes de socialización territorial, relatorías de encuentros con jóvenes y evidencias de actividades formativas orientadas a la apropiación de las TIC en los territorios. Una vez revisada la documentación, se realizó la aprobación total de los entregables y se gestionó el proceso de desembolso, el cual se reflejó el 17 de junio de 2025. De manera paralela, se adelanta la gestión para la legalización de un valor pendiente correspondiente al primer desembolso.
-Convenio 1480-2024 – Programa de Comunicación Propia” La organización del CRIC ha remitido los entregables correspondientes al tercer desembolso. Entre estos se incluyen productos audiovisuales, radiales y escritos elaborados desde el enfoque de comunicación propia, así como los registros de los ciclos formativos y encuentros territoriales desarrollados. Sobre dichos entregables, ya fueron validados en su totalidad, para realizar el proceso de solicitud de desembolso por un valor de $731.650.000 solicitud que fuer radicada el dia 26 de junio del 2025.
-Propuesta Programa de Comunicaciones 2 – CRIC (2025–2026) El CRIC se encuentra formulando una nueva propuesta de continuidad al Convenio 1480-2024, con el objetivo de fortalecer las capacidades instaladas y ampliar su impacto territorial. Esta propuesta mantendría las líneas de trabajo actuales, adaptadas a nuevas dinámicas locales. Actualmente está en etapa de construcción y, de ser radicada se iniciará su análisis técnico y jurídico en septiembre. Presupuesto estimado: $1.638.429.600, plazo proyectado: 2025–2026. Estado: Pendiente de radicación formal ante el Ministerio.
Los equipos técnicos han apoyado a los grupos de interés en la formulación e implementación de los convenios, adicionalmente se ha participado en los espacios de diálogo.</t>
    </r>
  </si>
  <si>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</si>
  <si>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</si>
  <si>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</si>
  <si>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</si>
  <si>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Durante el primer trimestre de la vigencia se participó en 32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</si>
  <si>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r>
      <rPr>
        <sz val="16"/>
        <color rgb="FF000000"/>
        <rFont val="Arial Narrow"/>
        <family val="2"/>
      </rPr>
      <t>Durante el segundo trimestre de la vigencia se participó en 78</t>
    </r>
    <r>
      <rPr>
        <sz val="16"/>
        <color theme="1"/>
        <rFont val="Arial Narrow"/>
        <family val="2"/>
      </rPr>
      <t xml:space="preserve"> espacios</t>
    </r>
    <r>
      <rPr>
        <sz val="16"/>
        <color rgb="FFFF0000"/>
        <rFont val="Arial Narrow"/>
        <family val="2"/>
      </rPr>
      <t xml:space="preserve"> </t>
    </r>
    <r>
      <rPr>
        <sz val="16"/>
        <color rgb="FF000000"/>
        <rFont val="Arial Narrow"/>
        <family val="2"/>
      </rPr>
      <t>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r>
  </si>
  <si>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</si>
  <si>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</si>
  <si>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</si>
  <si>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</si>
  <si>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Durante el primer trimestre de la vigencia, se realizó el seguimiento al cuarto trimestre y cierre de la vigencia 2024 de los indicadores del Plan Marco de Implementación del Acuerdo Final de Paz a cargo del Sector TIC. La información correspondiente fue cargada en el Sistema de Información Integrada para el Posconflicto (SIIPO) y aprobada por el Departamento Nacional de Planeación en febrero de 2025. Adicionalmente, se solicitó a las áreas correspondientes el envío del reporte de avance del primer trimestre de 2025. En paralelo, se llevó a cabo el diseño y la divulgación del Boletín PMI del cuarto trimestre de 2024, con el objetivo de dar a conocer a la ciudadanía los avances de las acciones lideradas por el sector TIC en cumplimiento del Acuerdo Final de Paz.</t>
  </si>
  <si>
    <t>Durante el segundo trimestre se realizó la gestión para la publicación del Boletín trimestral de PMI correspondiente al primer trimestre de 2025 y con el fin de recopilar la información correspondiente al segundo trimestre se solicitará el reporte a de avance, con corte a 30 de junio de 2025, a las diferentes entidades y dependencias de MINTIC con indicadores a su cargo. Esto, con el fin de realizar el respectivo reporte en el Sistema Integrado de Información para el Posconflicto - SIIPO y elaborar los insumos para el Boletín trimestral de PMI correspondiente al segundo trimestre de 2025
Remito versión final del Boletín PMI y enlace de publicación del mismo: https://www.mintic.gov.co/portal/inicio/Atencion-y-Servicio-a-la-Ciudadania/Transparencia/135873:Informacion-de-Construccion-de-Paz</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</si>
  <si>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</si>
  <si>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</si>
  <si>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</si>
  <si>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</si>
  <si>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</si>
  <si>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</si>
  <si>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</si>
  <si>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</si>
  <si>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Durante el primer trimestre llegaron dos (2) solicitudes de emisión de conceptos internos</t>
  </si>
  <si>
    <t>Durante el segundo trimestre llegaron cuatro (4) solicitudes de emisiín de concepto interno dando respuesta a las cuatro (4) solicitudes</t>
  </si>
  <si>
    <t>Direccion Juridica</t>
  </si>
  <si>
    <t>E2-D3-6000</t>
  </si>
  <si>
    <t>Información a remitir a los deudores.</t>
  </si>
  <si>
    <t>porcentaje de acuerdos de pago suscritos</t>
  </si>
  <si>
    <t>Porcentaje de acuerdos de pago que se causen sobre le periodo</t>
  </si>
  <si>
    <t>Durante el primer trimestre del 2025 se suscribieron 2 facilidades de pago</t>
  </si>
  <si>
    <t>Durante el segundo trimestre del 2025 se suscribieron 6 facilidades de pago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</si>
  <si>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</si>
  <si>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</si>
  <si>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</si>
  <si>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</si>
  <si>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</si>
  <si>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</si>
  <si>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</si>
  <si>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https://mintic-my.sharepoint.com/:f:/r/personal/jtorresm_mintic_gov_co/Documents/Documentos/2025/CLARITY/INFORMES?csf=1&amp;web=1&amp;e=6scfek</t>
  </si>
  <si>
    <t>E2-D3-7000</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</si>
  <si>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</si>
  <si>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</si>
  <si>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</si>
  <si>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</si>
  <si>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</si>
  <si>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</si>
  <si>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</si>
  <si>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</si>
  <si>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</si>
  <si>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 xml:space="preserve">Con corte al 31 de marzo de 2025, el equipo auditor de la Oficina de Control Interno ha concluido la elaboración de 21 informes de ley. El 17 de marzo de 2025, se realizó la divulgación del primer boletín de la Oficina de Control Interno a través de los canales de comunicación interna. Se encuentran en desarrollo 3 auditorías de gestión, las cuales están en fase de ejecución y trabajo de campo. Adicionalmente, se han llevado a cabo diversas actividades de apoyo a la gestión y asesoría, entre las que se destacan: la revisión de correcciones y acciones correctivas derivadas de auditorías de gestión, la participación en comités organizacionales y el seguimiento a los 8 indicadores de gestión registrados en SIMIG, dando cumplimiento a las actividades programadas en el Programa Anual de Auditorías Interna (PAAI) a la fecha.
</t>
  </si>
  <si>
    <t>Con corte al 20 de junio de 2025, el equipo auditor de la Oficina de Control Interno ha concluido la elaboración de 59 informes de ley y cuatro (4) Informes de Gestión. En este momento, se están desarrollando 2 informes de ley cuya finalización está programada para mediados de julio de 2025. Además, las auditorías a los procesos de Gestión de Industria de Comunicaciones y Acceso a las TIC se encuentran en proceso se definición de planes de mejoramiento por parte de los auditados, y se encuentra en etapa de apertura la auditoría al Proceso de Uso y Apropiación de las TIC. Asimismo, se encuentra en elaboración el segundo boletín de la Oficina de Control Interno a ser publicado por medio de comunicación interna. Finalmente, la Oficina de Control Interno ha participado en los comités de contratación y en los comités MIG programados hasta la fecha por la administración de la Entidad, asegurando el cumplimiento de las actividades planificadas, dando cumplimiento a las actividades programadas a la fecha.</t>
  </si>
  <si>
    <t>Oficina de Control Interno</t>
  </si>
  <si>
    <t>E2-D4-1000</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</si>
  <si>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</si>
  <si>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</si>
  <si>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</si>
  <si>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</si>
  <si>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</si>
  <si>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Fortalecimiento y Apropiación del Modelo de Gestión Institucional del Ministerio Tic Bogotá (2023)/Modernización de la Gestión Institucional del Ministerio TIC Bogotá (2024)</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</si>
  <si>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</si>
  <si>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</si>
  <si>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</si>
  <si>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</si>
  <si>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Según requerimientos de las áreas se actualizaron los documentos en los procesos de la Entidad, se programarón mesas de trabajo en los casos necesarios. Se continua con la revisión del inventario documental de los 25 procesos identificando documentación por actualizar, generando cronogramas para cumplir con esta labor y realizando mesas de trabajo para alcanzar dicha actualización</t>
  </si>
  <si>
    <t>E2-D5-1000</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</si>
  <si>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</si>
  <si>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</si>
  <si>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</si>
  <si>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</si>
  <si>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 xml:space="preserve">La hoja de ruta de proyectos de arquitectura empresarial cuenta con una herramienta de seguimiento generada por la Oficina Asesora de Planeación y Estudios Sectoriales y validada por lo arquitectos de los dominios de OTI. En ella, se incluyen los avances que han surtido efecto tanto desde el punto de vista de negocio (OAPES) como por los dominios de Tecnologías y Sistemas de Información. En este sentido, de los 26 proyectos contenidos en la hoja de ruta se tiene, según clasificación que 6 proyectos pertenecen al dominio de negocio, 6 a datos e información, 6 a Fortalecimiento de SI, 5 a Desarrollo e implementación de módulos en SI existentes y 3 son sectoriales. De igual forma, se identifica que 11 se encuentran en ejecución, 8 en revisión por parte de los dominios tecnológicos, 5 fueron definidos y se encuentran en revisión con los responsables de los procesos, 1 está implementado y 1 se eliminó. De esta forma, según se requiere como resultado de las iteraciones que se han realizado en la entidad se gestiona la etapa del proceso denominada Implementar la Arquitectura Empresarial. Referente a la iteración del 2025, se cuenta con un avance en el dominio institucional (negocio) del 51% según cronograma definido. </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</si>
  <si>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</si>
  <si>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</si>
  <si>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</si>
  <si>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</si>
  <si>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Se definieron las siguientes estrategias de gestión del conocimiento: para la Transferencia de Conocimiento, identificación de conocimiento existente y requerido, activos de conocimiento, acciones para mitigar la fuga de conocimiento, creación y socialización de mapas de conocimiento</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</si>
  <si>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</si>
  <si>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</si>
  <si>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</si>
  <si>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</si>
  <si>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Se realizó acompañamiento a los procesos de la entidad, por medio de capacitaciones con los nuevos lineamientos desde el MIG, seguimiento por medio de informes de la revisión de las actas de GCP y se inicio a la revisión de los actividades de los procesos para sistematización y automatización. Asimismo, se realizaron mesas de trabajo con el Sistema Integrado de Gestión, revisar la estrategia de efectividad de las acciones de mejora, se publico y socializó la Resolución del MIG. Se solicitaron los temas a presentar en el Comité MIG, se formalizó el formato de eventos materioalizados y el formato para el seguimiento de los procesos.</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</si>
  <si>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</si>
  <si>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</si>
  <si>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</si>
  <si>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</si>
  <si>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Para el mes de marzo se ejecutó el 12,65% del Plan de Acción de la vigencia 2025, para el trimestre se presenta un rezago generado por las iniciativas: Supervisión Inteligente, Fortalecimiento del sector TIC y Postal, Fortalecimiento del Modelo Convergente de la Televisión Pública Regional y Nacional, Fortalecimiento de la Industria TI para la transformación productiva, Facilitar el acceso y uso de las tecnologías de la información y las comunicaciones en todo el territorio nacional Computadores para Educar, Apropiación TIC para el Cambio, Internet Seguro y Responsable, Desarrollo de habilidades digitales para la vida, Estrategia de divulgación y comunicaciones del MinTIC, Fortalecimiento en la gestión internacional, según las necesidades que tengan de MINTIC, Fortalecimiento de capacidades de los grupos con interés en temas TIC del país, orientado hacia el cierre de brecha digital regional, Fortalecimiento de acciones institucionales diferenciadas para fomentar el uso y la apropiación de las TIC en comunidades étnicas, grupos comunitarios, victimas y/o colectivos sociales, Liderazgo en la generación de estadísticas y estudios del sector TIC.</t>
  </si>
  <si>
    <t>Oficina Asesora de Planeación y Estudios Sectoriales (GITPYSE)</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</si>
  <si>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</si>
  <si>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</si>
  <si>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</si>
  <si>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META CUMPLIDA EN 2024</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</si>
  <si>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</si>
  <si>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</si>
  <si>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</si>
  <si>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</si>
  <si>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</si>
  <si>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</si>
  <si>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</si>
  <si>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</si>
  <si>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</si>
  <si>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r>
      <t xml:space="preserve">3. GENERAR LA INFORMACIÓN ESTADÍSTICA Y DOCUMENTOS SECTORIALES TIC PARA LA TOMA DE DECISIONES
3.1 Radicar documentos para revisión en GIT Contratación
</t>
    </r>
    <r>
      <rPr>
        <sz val="9"/>
        <rFont val="Arial Narrow"/>
        <family val="2"/>
      </rPr>
      <t>Se está llevando a cabo una consulta con diversos proveedores con el objetivo de determinar el precio de mercado para la implementación de la Encuesta TIC dirigida al segmento de empresas.</t>
    </r>
    <r>
      <rPr>
        <b/>
        <sz val="9"/>
        <rFont val="Arial Narrow"/>
        <family val="2"/>
      </rPr>
      <t xml:space="preserve">
3.5 Generar documentos sectoriales para el seguimiento a los indicadores y estadísticas del sector TIC 
S</t>
    </r>
    <r>
      <rPr>
        <sz val="9"/>
        <rFont val="Arial Narrow"/>
        <family val="2"/>
      </rPr>
      <t>e realizo la publicación y difusión de 5 documentos Sectoriales correspondientes al Boletín TIC 3T 2024.</t>
    </r>
    <r>
      <rPr>
        <b/>
        <sz val="9"/>
        <rFont val="Arial Narrow"/>
        <family val="2"/>
      </rPr>
      <t xml:space="preserve">
3.6 Implementar los lineamientos, clasificaciones, estándares y nomenclaturas, definidos por el DANE
</t>
    </r>
    <r>
      <rPr>
        <sz val="9"/>
        <rFont val="Arial Narrow"/>
        <family val="2"/>
      </rPr>
      <t>Se encuentra en elaboración el documento metodológico y la ficha metodológica de la OE de POSTAL.</t>
    </r>
    <r>
      <rPr>
        <b/>
        <sz val="9"/>
        <rFont val="Arial Narrow"/>
        <family val="2"/>
      </rPr>
      <t xml:space="preserve">
5. DISPONER DE PRESUPUESTO PARA EL DIAGNÓSTICO Y FORTALECIMIENTO DE REGISTROS ADMINISTRATIVOS Y DE LAS OPERACIONES ESTADÍSTICAS A CARGO DEL MINISTERIO
</t>
    </r>
    <r>
      <rPr>
        <sz val="9"/>
        <rFont val="Arial Narrow"/>
        <family val="2"/>
      </rPr>
      <t>5.1 Contratación del personal idóneo para la gestión de la información estadística
Actualmente, el GIT cuenta con 8 profesionales contratados por prestación de servicios, los cuales atienden de manera transversal las actividades asociadas al proyecto. Esto contratos estarán vigentes para 2 profesionales por 12 meses y lo demás por 8 meses.</t>
    </r>
    <r>
      <rPr>
        <b/>
        <sz val="9"/>
        <rFont val="Arial Narrow"/>
        <family val="2"/>
      </rPr>
      <t xml:space="preserve">
6. FORTALECER LA INFORMACIÓN ESTADÍSTICA QUE PRODUCE EL MINTIC
6.2 Priorizar y analizar las demandas de información no satisfechas producto del cruce de la oferta y demanda
</t>
    </r>
    <r>
      <rPr>
        <sz val="9"/>
        <rFont val="Arial Narrow"/>
        <family val="2"/>
      </rPr>
      <t>El Grupo de Estadísticas y Estudios Sectoriales, en cumplimiento de la Norma Técnica de Calidad del Proceso Estadístico, aplica anualmente la Encuesta de Necesidades a cinco categorías de usuarios de información estadística (internos, territoriales, operadores, sector privado y academia). Actualmente, los formularios de la encuesta para la vigencia 2025 están en proceso de actualización, y se prevé realizar la consulta a los usuarios en abril de 2025.</t>
    </r>
    <r>
      <rPr>
        <b/>
        <sz val="9"/>
        <rFont val="Arial Narrow"/>
        <family val="2"/>
      </rPr>
      <t xml:space="preserve">
8. GENERAR ESPACIOS Y MECANISMOS QUE PERMITAN LA GESTIÓN DEL CONOCIMIENTO PROMOVIENDO EL USO Y APROPIACIÓN DE LA INFORMACIÓN ESTADÍSTICA DISPUESTA EN EL PORTAL COLOMBIA TIC
8.1 Divulgar piezas de comunicación dando a conocer la información estadística que se encuentra en el portal Colombia TIC
1</t>
    </r>
    <r>
      <rPr>
        <sz val="9"/>
        <rFont val="Arial Narrow"/>
        <family val="2"/>
      </rPr>
      <t>. Pieza de comunicación difundida a través de correo electrónico: Consulte el Boletín trimestral del sector TIC - Cifras tercer trimestre de 2024.</t>
    </r>
  </si>
  <si>
    <t>El PINEI tuvo cambios que fueron aprobados en el Comité MIG No. 89, estos ajustes corresponden a temas de optimización de actividades, ampliación del alcance de actividades y la inclusión de nuevas actividades. Se presenta el avance de acuerdo con la nueva estructura del PINEI:
PROYECTO 1: Gestión estratégica de la información sectorial
1.3 Estudio Previo radicado: A la fecha no se ha recibido por parte del  DANE/FONDANE respuesta a la propuesta técnico-económica orientada a la ejecución de la Encuesta TIC a empresas.
1.7 Documentos sectoriales publicados: Se llevó a cabo la publicación y difusión de 5 documentos sectoriales correspondientes a: Indicadores Plan Nacional De Desarrollo Reporte Primer Trimestre 2025 . Actualización del Tablero de Power BI con las cifras del 4T 2024 Sector Postal. Informe Servicios postales de pago 4T 2024. Actualización del Tablero de Power BI con las cifras del 4T 2024 Sector TV. Actualización del Tablero de Power BI con las cifras del 3T Y 4T 2024 Sector TIC.
1.9 Número de productos estadísticos en el sitio web publicados: En la actualidad, la información producida por el GIT de Estadísticas y Estudios Sectoriales se publica de forma simultánea tanto en el Portal Colombia TIC como en la página del Observatorio Nacional de Tecnologías de la Información y las Comunicaciones.
PROYECTO 2. Fortalecimiento de las Operaciones Estadísticas y los Registros Administrativos del MINTIC
2.1 Contratar personal idóneo para apoyar las actividades estadísticas y demás funciones propias del GIT: Actualmente, el GITEES cuenta con 14 profesionales contratados por prestación de servicios, que atienden de manera transversal las actividades del GIT.
2.3. Realizar auditorías internas anuales a cada una de las operaciones estadísticas del MINTIC: Para el mes de junio se dio inicio a la auditoría interna de la Operación Estadística del Sector Postal, tal como se había programado al inicio de la vigencia.
2.5 Ejecutar las actividades definidas en el Plan de Entrenamiento y capacitación correspondiente a la vigencia: Se han ejecutado las actividades definidas en el Plan de entrenamiento para la vigencia, lo relacionado con la herramienta HECAA y los entrenamientos de la NTC PE 1000:2020.
2.6 Actualizar el diagnóstico de oferta y demanda de información estadística del Ministerio, incluyendo la priorización de necesidades identificadas: Las encuestas fueron enviadas de manera masiva, a los destinatarios relacionados en las diferentes bases de usuarios confirmados,  durante el mes de junio entre los días 18 y 20 del mes, y con fecha de cierre a finales de julio. A partir del cierre de la encuesta se procederá a Caracterización de los usuarios y de las necesidades que se identifiquen en el proceso.
2.8. Difundir piezas de comunicación para promover el conocimiento y uso de la información estadística producida por el MINTIC: 4. Pieza de comunicación difundida a través de correo electronico: Consulte el Boletín trimestral del sector POSTAL - Cifras primer trimestre de 2025</t>
  </si>
  <si>
    <t>N.A</t>
  </si>
  <si>
    <t>Oficina Asesora de Planeación y Estudios Sectoriales (GITEES)</t>
  </si>
  <si>
    <t>E2-D5-2000</t>
  </si>
  <si>
    <t>Evaluación de políticas, programas (iniciativas) y/o proyectos, estudios sectoriales</t>
  </si>
  <si>
    <t>Visualizador de la oferta institucional</t>
  </si>
  <si>
    <t>Los expertos se encuentran realizando la recopilación de la información suministrada por las diferentes dependencias. Una vez consolidada, esta información será procesada mediante un modelo de inteligencia de negocios (dashboard), en el cual se integrará de manera organizada y visual la totalidad de la oferta institucional del Ministerio TIC</t>
  </si>
  <si>
    <t>A la fecha, el Observatorio Nacional de Tecnologías de la Información y las Comunicaciones (ONTIC) ha avanzado en la implementación de una metodología periódica para recolectar información sobre la oferta institucional, a través de un repositorio gestionado por la Oficina Asesora de Planeación y Estudios Sectoriales. Las áreas del Ministerio reportan mensualmente sus programas y proyectos, lo que ha fortalecido el seguimiento, análisis e indicadores, y alimenta el Visualizador de la Oferta Institucional del Plan de Estrategia Institucional.
Se cuenta con información actualizada a mayo de 2025, y se espera la siguiente entrega el 10 de julio. La Jefatura de Planeación coordina el proceso mediante comunicaciones mensuales a las áreas responsables. Además, se han desarrollado reuniones con la Oficina de TI para mejorar la presentación y visualización de los datos, estandarizando formatos e insumos destinados al despacho del ministro y al ONTIC. La información se publica en las pestañas de indicadores, oferta institucional y geoportal del sitio web del observatorio, según la periodicidad de los reportes.
ontic.gov.co/ofertainstitucional
ontic.gov.co/indicadores</t>
  </si>
  <si>
    <t>Evaluación de políticas, programas (iniciativas) y/o proyectos, estudios sectoriales realizadas</t>
  </si>
  <si>
    <t xml:space="preserve">
Busca determinar los cambios directos e indirectos generados por el proyecto en relación con sus objetivos y metas, contribuyendo así a la toma de decisiones informadas y la mejora continua de la gestión del Ministerio</t>
  </si>
  <si>
    <t>Sumatoria de evaluaciones realizadas</t>
  </si>
  <si>
    <t>Oficina Asesora de Planeación y Estudios Sectoriales  (GITEES)</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</si>
  <si>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</si>
  <si>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</si>
  <si>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</si>
  <si>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</si>
  <si>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</si>
  <si>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</si>
  <si>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</si>
  <si>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primer trimestre de 2025 se ha ejecutado un valor de $44.387.234.</t>
  </si>
  <si>
    <t>No</t>
  </si>
  <si>
    <t>Durante el segundo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30 junio de 2025 se ha ejecutado un valor de$171.453.134.</t>
  </si>
  <si>
    <t xml:space="preserve">La justificación del retrazo se debe a que la mayoria de actividades e indicadores se cumplen en el segundo semestre de 2025. </t>
  </si>
  <si>
    <t>SPI</t>
  </si>
  <si>
    <t>E2-D5-3000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</si>
  <si>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</si>
  <si>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</si>
  <si>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</si>
  <si>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</si>
  <si>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</si>
  <si>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</si>
  <si>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</si>
  <si>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</si>
  <si>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</si>
  <si>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</si>
  <si>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</si>
  <si>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</si>
  <si>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PEI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</si>
  <si>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9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</si>
  <si>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PEI 1T 2025</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</si>
  <si>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
COLCERT: De acuerdo con los cambios financieros previstos se solicita ajustar las metas</t>
  </si>
  <si>
    <t>PEI 2T 2025</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</si>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</sst>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_-&quot;$&quot;\ * #,##0.00_-;\-&quot;$&quot;\ * #,##0.00_-;_-&quot;$&quot;\ * &quot;-&quot;_-;_-@_-"/>
    <numFmt numFmtId="166" formatCode="_-&quot;$&quot;* #,##0_-;\-&quot;$&quot;* #,##0_-;_-&quot;$&quot;* &quot;-&quot;_-;_-@_-"/>
    <numFmt numFmtId="167" formatCode="&quot;$&quot;#,##0"/>
    <numFmt numFmtId="168" formatCode="&quot;$&quot;\ #,##0.00"/>
    <numFmt numFmtId="169" formatCode="_(* #,##0.00_);_(* \(#,##0.00\);_(* &quot;-&quot;??_);_(@_)"/>
    <numFmt numFmtId="170" formatCode="_-* #,##0_-;\-* #,##0_-;_-* &quot;-&quot;??_-;_-@_-"/>
    <numFmt numFmtId="171" formatCode="&quot;$&quot;#,##0.00"/>
    <numFmt numFmtId="172" formatCode="&quot;$&quot;#,##0_);[Red]\(&quot;$&quot;#,##0\)"/>
    <numFmt numFmtId="173" formatCode="&quot;$&quot;#,##0.00_);[Red]\(&quot;$&quot;#,##0.00\)"/>
    <numFmt numFmtId="174" formatCode="0.0%"/>
    <numFmt numFmtId="175" formatCode="_(&quot;$&quot;* #,##0.00_);_(&quot;$&quot;* \(#,##0.00\);_(&quot;$&quot;* &quot;-&quot;??_);_(@_)"/>
    <numFmt numFmtId="176" formatCode="&quot;$&quot;\ #,##0"/>
    <numFmt numFmtId="177" formatCode="_-[$$-240A]\ * #,##0.00_-;\-[$$-240A]\ * #,##0.00_-;_-[$$-240A]\ * &quot;-&quot;??_-;_-@_-"/>
  </numFmts>
  <fonts count="32" x14ac:knownFonts="1">
    <font>
      <sz val="11"/>
      <color theme="1"/>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sz val="12"/>
      <name val="Arial Narrow"/>
      <family val="2"/>
    </font>
    <font>
      <sz val="16"/>
      <name val="Arial Narrow"/>
      <family val="2"/>
    </font>
    <font>
      <b/>
      <sz val="12"/>
      <color theme="0"/>
      <name val="Arial Narrow"/>
      <family val="2"/>
    </font>
    <font>
      <b/>
      <sz val="12"/>
      <color theme="0"/>
      <name val="Arial"/>
      <family val="2"/>
    </font>
    <font>
      <b/>
      <sz val="16"/>
      <color theme="0"/>
      <name val="Arial Narrow"/>
      <family val="2"/>
    </font>
    <font>
      <sz val="16"/>
      <color theme="0"/>
      <name val="Arial Narrow"/>
      <family val="2"/>
    </font>
    <font>
      <b/>
      <sz val="16"/>
      <name val="Arial Narrow"/>
      <family val="2"/>
    </font>
    <font>
      <sz val="11"/>
      <name val="Arial"/>
      <family val="2"/>
    </font>
    <font>
      <b/>
      <sz val="16"/>
      <color theme="3"/>
      <name val="Arial Narrow"/>
      <family val="2"/>
    </font>
    <font>
      <sz val="12"/>
      <color rgb="FF000000"/>
      <name val="Calibri Light"/>
      <family val="2"/>
    </font>
    <font>
      <sz val="16"/>
      <color theme="3"/>
      <name val="Arial Narrow"/>
      <family val="2"/>
    </font>
    <font>
      <sz val="16"/>
      <color rgb="FF44546A"/>
      <name val="Arial Narrow"/>
      <family val="2"/>
    </font>
    <font>
      <b/>
      <sz val="16"/>
      <color theme="1"/>
      <name val="Arial Narrow"/>
      <family val="2"/>
    </font>
    <font>
      <sz val="16"/>
      <color rgb="FF000000"/>
      <name val="Arial Narrow"/>
      <family val="2"/>
    </font>
    <font>
      <sz val="14"/>
      <name val="Arial Narrow"/>
      <family val="2"/>
    </font>
    <font>
      <sz val="18"/>
      <name val="Arial Narrow"/>
      <family val="2"/>
    </font>
    <font>
      <b/>
      <sz val="18"/>
      <name val="Arial Narrow"/>
      <family val="2"/>
    </font>
    <font>
      <sz val="12"/>
      <color theme="8" tint="-0.499984740745262"/>
      <name val="Arial Narrow"/>
      <family val="2"/>
    </font>
    <font>
      <sz val="16"/>
      <color theme="1"/>
      <name val="Arial Narrow"/>
      <family val="2"/>
    </font>
    <font>
      <sz val="16"/>
      <color theme="1"/>
      <name val="Aptos Narrow"/>
      <family val="2"/>
      <scheme val="minor"/>
    </font>
    <font>
      <sz val="8"/>
      <name val="Arial Narrow"/>
      <family val="2"/>
    </font>
    <font>
      <sz val="10"/>
      <name val="Arial Narrow"/>
      <family val="2"/>
    </font>
    <font>
      <b/>
      <sz val="10"/>
      <color theme="0"/>
      <name val="Arial Narrow"/>
      <family val="2"/>
    </font>
    <font>
      <b/>
      <sz val="10"/>
      <name val="Arial Narrow"/>
      <family val="2"/>
    </font>
    <font>
      <sz val="16"/>
      <color rgb="FFFF0000"/>
      <name val="Arial Narrow"/>
      <family val="2"/>
    </font>
    <font>
      <b/>
      <sz val="9"/>
      <name val="Arial Narrow"/>
      <family val="2"/>
    </font>
    <font>
      <sz val="9"/>
      <name val="Arial Narrow"/>
      <family val="2"/>
    </font>
    <font>
      <sz val="11"/>
      <name val="Aptos Narrow"/>
      <family val="2"/>
      <scheme val="minor"/>
    </font>
  </fonts>
  <fills count="54">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CC00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66FFFF"/>
        <bgColor indexed="64"/>
      </patternFill>
    </fill>
    <fill>
      <patternFill patternType="solid">
        <fgColor rgb="FFFFFF00"/>
        <bgColor indexed="64"/>
      </patternFill>
    </fill>
    <fill>
      <patternFill patternType="solid">
        <fgColor theme="9" tint="0.79998168889431442"/>
        <bgColor rgb="FF000000"/>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14999847407452621"/>
        <bgColor rgb="FF000000"/>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rgb="FFA8D08D"/>
      </patternFill>
    </fill>
    <fill>
      <patternFill patternType="solid">
        <fgColor rgb="FFFF0000"/>
        <bgColor rgb="FFA8D08D"/>
      </patternFill>
    </fill>
    <fill>
      <patternFill patternType="solid">
        <fgColor rgb="FF66FF66"/>
        <bgColor indexed="64"/>
      </patternFill>
    </fill>
    <fill>
      <patternFill patternType="solid">
        <fgColor rgb="FFFF0000"/>
        <bgColor indexed="64"/>
      </patternFill>
    </fill>
    <fill>
      <patternFill patternType="solid">
        <fgColor rgb="FFCC99FF"/>
        <bgColor indexed="64"/>
      </patternFill>
    </fill>
    <fill>
      <patternFill patternType="solid">
        <fgColor theme="0" tint="-0.34998626667073579"/>
        <bgColor indexed="64"/>
      </patternFill>
    </fill>
    <fill>
      <patternFill patternType="solid">
        <fgColor rgb="FFFF9999"/>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rgb="FFDAF2D0"/>
        <bgColor rgb="FF000000"/>
      </patternFill>
    </fill>
    <fill>
      <patternFill patternType="solid">
        <fgColor theme="0" tint="-0.499984740745262"/>
        <bgColor rgb="FFA8D08D"/>
      </patternFill>
    </fill>
    <fill>
      <patternFill patternType="solid">
        <fgColor theme="0" tint="-4.9989318521683403E-2"/>
        <bgColor rgb="FFA8D08D"/>
      </patternFill>
    </fill>
    <fill>
      <patternFill patternType="solid">
        <fgColor theme="0" tint="-0.249977111117893"/>
        <bgColor rgb="FFA8D08D"/>
      </patternFill>
    </fill>
    <fill>
      <patternFill patternType="solid">
        <fgColor rgb="FFA8D08D"/>
        <bgColor rgb="FFA8D08D"/>
      </patternFill>
    </fill>
    <fill>
      <patternFill patternType="solid">
        <fgColor rgb="FFDAF2D0"/>
        <bgColor rgb="FFA8D08D"/>
      </patternFill>
    </fill>
    <fill>
      <patternFill patternType="solid">
        <fgColor rgb="FF00B0F0"/>
        <bgColor indexed="64"/>
      </patternFill>
    </fill>
    <fill>
      <patternFill patternType="solid">
        <fgColor rgb="FF33CCCC"/>
        <bgColor indexed="64"/>
      </patternFill>
    </fill>
    <fill>
      <patternFill patternType="solid">
        <fgColor rgb="FF7030A0"/>
        <bgColor indexed="64"/>
      </patternFill>
    </fill>
    <fill>
      <patternFill patternType="solid">
        <fgColor rgb="FF9999FF"/>
        <bgColor rgb="FF000000"/>
      </patternFill>
    </fill>
    <fill>
      <patternFill patternType="solid">
        <fgColor rgb="FFFFC000"/>
        <bgColor rgb="FF000000"/>
      </patternFill>
    </fill>
    <fill>
      <patternFill patternType="solid">
        <fgColor rgb="FF009999"/>
        <bgColor indexed="64"/>
      </patternFill>
    </fill>
    <fill>
      <patternFill patternType="solid">
        <fgColor theme="7" tint="0.59999389629810485"/>
        <bgColor indexed="64"/>
      </patternFill>
    </fill>
    <fill>
      <patternFill patternType="solid">
        <fgColor rgb="FF9966FF"/>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
      <patternFill patternType="solid">
        <fgColor theme="8" tint="0.79998168889431442"/>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9"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6" fontId="1" fillId="0" borderId="0" applyFont="0" applyFill="0" applyBorder="0" applyAlignment="0" applyProtection="0"/>
    <xf numFmtId="0" fontId="3" fillId="0" borderId="0" applyNumberFormat="0" applyFill="0" applyBorder="0" applyAlignment="0" applyProtection="0"/>
  </cellStyleXfs>
  <cellXfs count="446">
    <xf numFmtId="0" fontId="0" fillId="0" borderId="0" xfId="0"/>
    <xf numFmtId="0" fontId="4" fillId="3" borderId="0" xfId="0" applyFont="1" applyFill="1" applyAlignment="1">
      <alignment horizontal="center" vertical="center"/>
    </xf>
    <xf numFmtId="0" fontId="0" fillId="0" borderId="0" xfId="0" applyAlignment="1">
      <alignment horizontal="center" vertical="center"/>
    </xf>
    <xf numFmtId="0" fontId="4" fillId="4" borderId="0" xfId="0" applyFont="1" applyFill="1" applyAlignment="1">
      <alignment horizontal="center" vertical="center"/>
    </xf>
    <xf numFmtId="0" fontId="5" fillId="0" borderId="0" xfId="0" applyFont="1" applyAlignment="1">
      <alignment horizontal="center" vertical="center"/>
    </xf>
    <xf numFmtId="0" fontId="6" fillId="4" borderId="0" xfId="0" applyFont="1" applyFill="1" applyAlignment="1">
      <alignment horizontal="center" vertical="center"/>
    </xf>
    <xf numFmtId="164" fontId="0" fillId="0" borderId="0" xfId="0" applyNumberFormat="1" applyAlignment="1">
      <alignment horizontal="center" vertical="center"/>
    </xf>
    <xf numFmtId="10" fontId="4" fillId="3" borderId="0" xfId="0" applyNumberFormat="1" applyFont="1" applyFill="1" applyAlignment="1">
      <alignment horizontal="center" vertical="center"/>
    </xf>
    <xf numFmtId="0" fontId="0" fillId="5" borderId="0" xfId="0" applyFill="1" applyAlignment="1">
      <alignment horizontal="center" vertical="center"/>
    </xf>
    <xf numFmtId="0" fontId="2" fillId="6" borderId="2" xfId="4" applyFill="1" applyBorder="1" applyAlignment="1">
      <alignment horizontal="center" vertical="center" wrapText="1"/>
    </xf>
    <xf numFmtId="0" fontId="2" fillId="7" borderId="2" xfId="4" applyFill="1" applyBorder="1" applyAlignment="1">
      <alignment horizontal="center" vertical="center" wrapText="1"/>
    </xf>
    <xf numFmtId="0" fontId="2" fillId="8" borderId="2" xfId="4" applyFill="1" applyBorder="1" applyAlignment="1">
      <alignment horizontal="center" vertical="center" wrapText="1"/>
    </xf>
    <xf numFmtId="165" fontId="7" fillId="9" borderId="3" xfId="0" applyNumberFormat="1" applyFont="1" applyFill="1" applyBorder="1" applyAlignment="1">
      <alignment horizontal="center" vertical="center" wrapText="1"/>
    </xf>
    <xf numFmtId="0" fontId="4" fillId="0" borderId="0" xfId="0" applyFont="1" applyAlignment="1">
      <alignment horizontal="center" vertical="center"/>
    </xf>
    <xf numFmtId="0" fontId="5" fillId="10" borderId="3"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3" fontId="5" fillId="11" borderId="4" xfId="0" applyNumberFormat="1" applyFont="1" applyFill="1" applyBorder="1" applyAlignment="1">
      <alignment horizontal="center" vertical="center" wrapText="1"/>
    </xf>
    <xf numFmtId="3" fontId="5" fillId="12" borderId="4" xfId="0" applyNumberFormat="1" applyFont="1" applyFill="1" applyBorder="1" applyAlignment="1">
      <alignment horizontal="center" vertical="center" wrapText="1"/>
    </xf>
    <xf numFmtId="3" fontId="8" fillId="6" borderId="4" xfId="0" applyNumberFormat="1" applyFont="1" applyFill="1" applyBorder="1" applyAlignment="1">
      <alignment horizontal="center" vertical="center" wrapText="1"/>
    </xf>
    <xf numFmtId="3" fontId="8" fillId="6" borderId="4" xfId="0" applyNumberFormat="1" applyFont="1" applyFill="1" applyBorder="1" applyAlignment="1">
      <alignment horizontal="center" vertical="center"/>
    </xf>
    <xf numFmtId="3" fontId="10" fillId="13" borderId="4" xfId="0" applyNumberFormat="1" applyFont="1" applyFill="1" applyBorder="1" applyAlignment="1">
      <alignment horizontal="center" vertical="center" wrapText="1"/>
    </xf>
    <xf numFmtId="3" fontId="10" fillId="14" borderId="4" xfId="0" applyNumberFormat="1" applyFont="1" applyFill="1" applyBorder="1" applyAlignment="1">
      <alignment horizontal="center" vertical="center" wrapText="1"/>
    </xf>
    <xf numFmtId="3" fontId="10" fillId="12" borderId="4" xfId="0" applyNumberFormat="1" applyFont="1" applyFill="1" applyBorder="1" applyAlignment="1">
      <alignment horizontal="center" vertical="center" wrapText="1"/>
    </xf>
    <xf numFmtId="3" fontId="5" fillId="13" borderId="4" xfId="0" applyNumberFormat="1" applyFont="1" applyFill="1" applyBorder="1" applyAlignment="1" applyProtection="1">
      <alignment horizontal="center" vertical="center" wrapText="1"/>
      <protection locked="0"/>
    </xf>
    <xf numFmtId="3" fontId="5" fillId="13" borderId="4" xfId="0" applyNumberFormat="1" applyFont="1" applyFill="1" applyBorder="1" applyAlignment="1">
      <alignment horizontal="center" vertical="center" wrapText="1"/>
    </xf>
    <xf numFmtId="0" fontId="5" fillId="15" borderId="4" xfId="0" applyFont="1" applyFill="1" applyBorder="1" applyAlignment="1">
      <alignment horizontal="center" vertical="center" wrapText="1"/>
    </xf>
    <xf numFmtId="165" fontId="11" fillId="9" borderId="4" xfId="0" applyNumberFormat="1" applyFont="1" applyFill="1" applyBorder="1" applyAlignment="1">
      <alignment horizontal="center" vertical="center" wrapText="1"/>
    </xf>
    <xf numFmtId="0" fontId="4" fillId="11" borderId="4" xfId="0" applyFont="1" applyFill="1" applyBorder="1" applyAlignment="1">
      <alignment horizontal="center" vertical="center"/>
    </xf>
    <xf numFmtId="0" fontId="4" fillId="11" borderId="0" xfId="0" applyFont="1" applyFill="1" applyAlignment="1">
      <alignment horizontal="center" vertical="center"/>
    </xf>
    <xf numFmtId="3" fontId="10" fillId="11"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170" fontId="12" fillId="14" borderId="4" xfId="1" applyNumberFormat="1" applyFont="1" applyFill="1" applyBorder="1" applyAlignment="1">
      <alignment horizontal="center" vertical="center" wrapText="1"/>
    </xf>
    <xf numFmtId="0" fontId="5" fillId="10" borderId="6" xfId="0" applyFont="1" applyFill="1" applyBorder="1" applyAlignment="1">
      <alignment horizontal="center" vertical="center" wrapText="1"/>
    </xf>
    <xf numFmtId="4" fontId="10" fillId="12" borderId="4" xfId="0" applyNumberFormat="1" applyFont="1" applyFill="1" applyBorder="1" applyAlignment="1">
      <alignment horizontal="center" vertical="center" wrapText="1"/>
    </xf>
    <xf numFmtId="4" fontId="10" fillId="13" borderId="4" xfId="0" applyNumberFormat="1" applyFont="1" applyFill="1" applyBorder="1" applyAlignment="1">
      <alignment horizontal="center" vertical="center" wrapText="1"/>
    </xf>
    <xf numFmtId="4" fontId="10" fillId="14" borderId="4" xfId="0" applyNumberFormat="1" applyFont="1" applyFill="1" applyBorder="1" applyAlignment="1">
      <alignment horizontal="center" vertical="center" wrapText="1"/>
    </xf>
    <xf numFmtId="4" fontId="5" fillId="11" borderId="4" xfId="0" applyNumberFormat="1" applyFont="1" applyFill="1" applyBorder="1" applyAlignment="1">
      <alignment horizontal="center" vertical="center" wrapText="1"/>
    </xf>
    <xf numFmtId="0" fontId="5" fillId="16" borderId="4" xfId="0" applyFont="1" applyFill="1" applyBorder="1" applyAlignment="1">
      <alignment horizontal="center" vertical="center" wrapText="1"/>
    </xf>
    <xf numFmtId="1" fontId="12" fillId="14" borderId="4" xfId="3" applyNumberFormat="1" applyFont="1" applyFill="1" applyBorder="1" applyAlignment="1">
      <alignment horizontal="center" vertical="center" wrapText="1"/>
    </xf>
    <xf numFmtId="0" fontId="5" fillId="10" borderId="4" xfId="0" applyFont="1" applyFill="1" applyBorder="1" applyAlignment="1">
      <alignment horizontal="center" vertical="center" wrapText="1"/>
    </xf>
    <xf numFmtId="167" fontId="8" fillId="6" borderId="4" xfId="6" applyNumberFormat="1" applyFont="1" applyFill="1" applyBorder="1" applyAlignment="1">
      <alignment horizontal="center" vertical="center" wrapText="1"/>
    </xf>
    <xf numFmtId="168" fontId="8" fillId="6" borderId="4" xfId="6" applyNumberFormat="1" applyFont="1" applyFill="1" applyBorder="1" applyAlignment="1">
      <alignment horizontal="center" vertical="center" wrapText="1"/>
    </xf>
    <xf numFmtId="167" fontId="9" fillId="6" borderId="4" xfId="6" applyNumberFormat="1" applyFont="1" applyFill="1" applyBorder="1" applyAlignment="1">
      <alignment horizontal="center" vertical="center" wrapText="1"/>
    </xf>
    <xf numFmtId="167" fontId="5" fillId="11" borderId="4" xfId="6" applyNumberFormat="1" applyFont="1" applyFill="1" applyBorder="1" applyAlignment="1">
      <alignment horizontal="center" vertical="center" wrapText="1"/>
    </xf>
    <xf numFmtId="0" fontId="13" fillId="11" borderId="0" xfId="0" applyFont="1" applyFill="1" applyAlignment="1">
      <alignment horizontal="justify" vertical="center" wrapText="1"/>
    </xf>
    <xf numFmtId="0" fontId="0" fillId="11" borderId="0" xfId="0" applyFill="1"/>
    <xf numFmtId="0" fontId="8" fillId="6" borderId="4" xfId="0" applyFont="1" applyFill="1" applyBorder="1" applyAlignment="1">
      <alignment horizontal="center" vertical="center" wrapText="1"/>
    </xf>
    <xf numFmtId="3" fontId="9" fillId="6" borderId="4" xfId="0" applyNumberFormat="1" applyFont="1" applyFill="1" applyBorder="1" applyAlignment="1">
      <alignment horizontal="center" vertical="center" wrapText="1"/>
    </xf>
    <xf numFmtId="9" fontId="5" fillId="11" borderId="3" xfId="0" applyNumberFormat="1" applyFont="1" applyFill="1" applyBorder="1" applyAlignment="1">
      <alignment horizontal="center" vertical="center" wrapText="1"/>
    </xf>
    <xf numFmtId="9" fontId="5" fillId="12" borderId="3" xfId="0" applyNumberFormat="1" applyFont="1" applyFill="1" applyBorder="1" applyAlignment="1">
      <alignment horizontal="center" vertical="center" wrapText="1"/>
    </xf>
    <xf numFmtId="9" fontId="8" fillId="6" borderId="3" xfId="0" applyNumberFormat="1" applyFont="1" applyFill="1" applyBorder="1" applyAlignment="1">
      <alignment horizontal="center" vertical="center" wrapText="1"/>
    </xf>
    <xf numFmtId="9" fontId="8" fillId="6" borderId="4" xfId="3" applyFont="1" applyFill="1" applyBorder="1" applyAlignment="1">
      <alignment horizontal="center" vertical="center"/>
    </xf>
    <xf numFmtId="9" fontId="8" fillId="6" borderId="3" xfId="3" applyFont="1" applyFill="1" applyBorder="1" applyAlignment="1">
      <alignment horizontal="center" vertical="center" wrapText="1"/>
    </xf>
    <xf numFmtId="9" fontId="5" fillId="11" borderId="3" xfId="3" applyFont="1" applyFill="1" applyBorder="1" applyAlignment="1">
      <alignment horizontal="center" vertical="center" wrapText="1"/>
    </xf>
    <xf numFmtId="9" fontId="5" fillId="12" borderId="3" xfId="3" applyFont="1" applyFill="1" applyBorder="1" applyAlignment="1">
      <alignment horizontal="center" vertical="center" wrapText="1"/>
    </xf>
    <xf numFmtId="10" fontId="10" fillId="13" borderId="4" xfId="3" applyNumberFormat="1" applyFont="1" applyFill="1" applyBorder="1" applyAlignment="1">
      <alignment horizontal="center" vertical="center" wrapText="1"/>
    </xf>
    <xf numFmtId="10" fontId="10" fillId="12" borderId="3" xfId="3" applyNumberFormat="1" applyFont="1" applyFill="1" applyBorder="1" applyAlignment="1">
      <alignment horizontal="center" vertical="center" wrapText="1"/>
    </xf>
    <xf numFmtId="10" fontId="10" fillId="13" borderId="3" xfId="3" applyNumberFormat="1" applyFont="1" applyFill="1" applyBorder="1" applyAlignment="1">
      <alignment horizontal="center" vertical="center" wrapText="1"/>
    </xf>
    <xf numFmtId="9" fontId="5" fillId="11" borderId="4" xfId="3" applyFont="1" applyFill="1" applyBorder="1" applyAlignment="1">
      <alignment horizontal="center" vertical="center" wrapText="1"/>
    </xf>
    <xf numFmtId="9" fontId="5" fillId="12" borderId="4" xfId="3" applyFont="1" applyFill="1" applyBorder="1" applyAlignment="1">
      <alignment horizontal="center" vertical="center" wrapText="1"/>
    </xf>
    <xf numFmtId="9" fontId="5" fillId="13" borderId="4" xfId="3" applyFont="1" applyFill="1" applyBorder="1" applyAlignment="1">
      <alignment horizontal="center" vertical="center" wrapText="1"/>
    </xf>
    <xf numFmtId="9" fontId="14" fillId="18" borderId="3" xfId="0" applyNumberFormat="1" applyFont="1" applyFill="1" applyBorder="1" applyAlignment="1" applyProtection="1">
      <alignment horizontal="center" vertical="center" wrapText="1"/>
      <protection locked="0"/>
    </xf>
    <xf numFmtId="10" fontId="5" fillId="11" borderId="4" xfId="3" applyNumberFormat="1" applyFont="1" applyFill="1" applyBorder="1" applyAlignment="1">
      <alignment horizontal="center" vertical="center" wrapText="1"/>
    </xf>
    <xf numFmtId="173" fontId="14" fillId="19" borderId="5" xfId="0" applyNumberFormat="1" applyFont="1" applyFill="1" applyBorder="1" applyAlignment="1">
      <alignment horizontal="center" vertical="center" wrapText="1"/>
    </xf>
    <xf numFmtId="0" fontId="14" fillId="19" borderId="4" xfId="0" applyFont="1" applyFill="1" applyBorder="1" applyAlignment="1">
      <alignment horizontal="center" vertical="center" wrapText="1"/>
    </xf>
    <xf numFmtId="3" fontId="14" fillId="19" borderId="4" xfId="0" applyNumberFormat="1" applyFont="1" applyFill="1" applyBorder="1" applyAlignment="1">
      <alignment horizontal="center" vertical="center" wrapText="1"/>
    </xf>
    <xf numFmtId="0" fontId="15" fillId="20" borderId="4" xfId="0" applyFont="1" applyFill="1" applyBorder="1" applyAlignment="1">
      <alignment horizontal="center" vertical="center" wrapText="1"/>
    </xf>
    <xf numFmtId="3" fontId="8" fillId="21" borderId="4" xfId="0" applyNumberFormat="1" applyFont="1" applyFill="1" applyBorder="1" applyAlignment="1">
      <alignment horizontal="center" vertical="center" wrapText="1"/>
    </xf>
    <xf numFmtId="3" fontId="12" fillId="20" borderId="4" xfId="0" applyNumberFormat="1" applyFont="1" applyFill="1" applyBorder="1" applyAlignment="1">
      <alignment horizontal="center" vertical="center" wrapText="1"/>
    </xf>
    <xf numFmtId="3" fontId="12" fillId="18" borderId="4" xfId="0" applyNumberFormat="1" applyFont="1" applyFill="1" applyBorder="1" applyAlignment="1" applyProtection="1">
      <alignment horizontal="center" vertical="center" wrapText="1"/>
      <protection locked="0"/>
    </xf>
    <xf numFmtId="3" fontId="12" fillId="20" borderId="4" xfId="0" applyNumberFormat="1" applyFont="1" applyFill="1" applyBorder="1" applyAlignment="1" applyProtection="1">
      <alignment horizontal="center" vertical="center" wrapText="1"/>
      <protection locked="0"/>
    </xf>
    <xf numFmtId="3" fontId="14" fillId="13" borderId="4" xfId="0" applyNumberFormat="1" applyFont="1" applyFill="1" applyBorder="1" applyAlignment="1">
      <alignment horizontal="center" vertical="center" wrapText="1"/>
    </xf>
    <xf numFmtId="3" fontId="14" fillId="20" borderId="4" xfId="0" applyNumberFormat="1" applyFont="1" applyFill="1" applyBorder="1" applyAlignment="1">
      <alignment horizontal="center" vertical="center" wrapText="1"/>
    </xf>
    <xf numFmtId="3" fontId="14" fillId="18" borderId="4" xfId="0" applyNumberFormat="1" applyFont="1" applyFill="1" applyBorder="1" applyAlignment="1">
      <alignment horizontal="center" vertical="center" wrapText="1"/>
    </xf>
    <xf numFmtId="0" fontId="5" fillId="17" borderId="4" xfId="0" applyFont="1" applyFill="1" applyBorder="1" applyAlignment="1">
      <alignment horizontal="center" vertical="center" wrapText="1"/>
    </xf>
    <xf numFmtId="0" fontId="5" fillId="11" borderId="4" xfId="0" applyFont="1" applyFill="1" applyBorder="1" applyAlignment="1">
      <alignment vertical="center" wrapText="1"/>
    </xf>
    <xf numFmtId="3" fontId="10" fillId="13" borderId="4" xfId="0" applyNumberFormat="1" applyFont="1" applyFill="1" applyBorder="1" applyAlignment="1" applyProtection="1">
      <alignment horizontal="center" vertical="center" wrapText="1"/>
      <protection locked="0"/>
    </xf>
    <xf numFmtId="3" fontId="10" fillId="12" borderId="4" xfId="0" applyNumberFormat="1" applyFont="1" applyFill="1" applyBorder="1" applyAlignment="1" applyProtection="1">
      <alignment horizontal="center" vertical="center" wrapText="1"/>
      <protection locked="0"/>
    </xf>
    <xf numFmtId="172" fontId="5" fillId="11" borderId="4" xfId="0" applyNumberFormat="1" applyFont="1" applyFill="1" applyBorder="1" applyAlignment="1">
      <alignment horizontal="center" vertical="center" wrapText="1"/>
    </xf>
    <xf numFmtId="3" fontId="12" fillId="14" borderId="4" xfId="0" applyNumberFormat="1" applyFont="1" applyFill="1" applyBorder="1" applyAlignment="1">
      <alignment horizontal="center" vertical="center" wrapText="1"/>
    </xf>
    <xf numFmtId="3" fontId="5" fillId="18" borderId="4" xfId="0" applyNumberFormat="1" applyFont="1" applyFill="1" applyBorder="1" applyAlignment="1" applyProtection="1">
      <alignment horizontal="center" vertical="center" wrapText="1"/>
      <protection locked="0"/>
    </xf>
    <xf numFmtId="3" fontId="5" fillId="18" borderId="7" xfId="0" applyNumberFormat="1" applyFont="1" applyFill="1" applyBorder="1" applyAlignment="1" applyProtection="1">
      <alignment horizontal="center" vertical="center" wrapText="1"/>
      <protection locked="0"/>
    </xf>
    <xf numFmtId="9" fontId="5" fillId="12" borderId="4" xfId="0" applyNumberFormat="1" applyFont="1" applyFill="1" applyBorder="1" applyAlignment="1">
      <alignment horizontal="center" vertical="center" wrapText="1"/>
    </xf>
    <xf numFmtId="174" fontId="8" fillId="6" borderId="4" xfId="0" applyNumberFormat="1" applyFont="1" applyFill="1" applyBorder="1" applyAlignment="1">
      <alignment horizontal="center" vertical="center" wrapText="1"/>
    </xf>
    <xf numFmtId="174" fontId="5" fillId="11" borderId="4" xfId="0" applyNumberFormat="1" applyFont="1" applyFill="1" applyBorder="1" applyAlignment="1">
      <alignment horizontal="center" vertical="center" wrapText="1"/>
    </xf>
    <xf numFmtId="174" fontId="5" fillId="12" borderId="4" xfId="0" applyNumberFormat="1" applyFont="1" applyFill="1" applyBorder="1" applyAlignment="1">
      <alignment horizontal="center" vertical="center" wrapText="1"/>
    </xf>
    <xf numFmtId="10" fontId="10" fillId="14" borderId="4" xfId="3" applyNumberFormat="1" applyFont="1" applyFill="1" applyBorder="1" applyAlignment="1">
      <alignment horizontal="center" vertical="center" wrapText="1"/>
    </xf>
    <xf numFmtId="10" fontId="16" fillId="12" borderId="4" xfId="3" applyNumberFormat="1" applyFont="1" applyFill="1" applyBorder="1" applyAlignment="1">
      <alignment horizontal="center" vertical="center" wrapText="1"/>
    </xf>
    <xf numFmtId="10" fontId="10" fillId="12" borderId="4" xfId="3" applyNumberFormat="1" applyFont="1" applyFill="1" applyBorder="1" applyAlignment="1">
      <alignment horizontal="center" vertical="center" wrapText="1"/>
    </xf>
    <xf numFmtId="9" fontId="5" fillId="13" borderId="4" xfId="3" applyFont="1" applyFill="1" applyBorder="1" applyAlignment="1" applyProtection="1">
      <alignment horizontal="center" vertical="center" wrapText="1"/>
      <protection locked="0"/>
    </xf>
    <xf numFmtId="9" fontId="5" fillId="12" borderId="4" xfId="3" applyFont="1" applyFill="1" applyBorder="1" applyAlignment="1" applyProtection="1">
      <alignment horizontal="center" vertical="top" wrapText="1"/>
      <protection locked="0"/>
    </xf>
    <xf numFmtId="9" fontId="5" fillId="13" borderId="4" xfId="3" applyFont="1" applyFill="1" applyBorder="1" applyAlignment="1">
      <alignment horizontal="center" vertical="top" wrapText="1"/>
    </xf>
    <xf numFmtId="174" fontId="5" fillId="11" borderId="4" xfId="3" applyNumberFormat="1" applyFont="1" applyFill="1" applyBorder="1" applyAlignment="1">
      <alignment horizontal="center" vertical="center" wrapText="1"/>
    </xf>
    <xf numFmtId="0" fontId="5" fillId="23" borderId="4" xfId="0" applyFont="1" applyFill="1" applyBorder="1" applyAlignment="1">
      <alignment horizontal="center" vertical="center" wrapText="1"/>
    </xf>
    <xf numFmtId="172" fontId="3" fillId="11" borderId="4" xfId="7" applyNumberFormat="1" applyFill="1" applyBorder="1" applyAlignment="1">
      <alignment horizontal="center" vertical="center" wrapText="1"/>
    </xf>
    <xf numFmtId="172" fontId="3" fillId="11" borderId="0" xfId="7" applyNumberFormat="1" applyFill="1" applyBorder="1" applyAlignment="1">
      <alignment horizontal="center" vertical="center" wrapText="1"/>
    </xf>
    <xf numFmtId="10" fontId="5" fillId="12" borderId="4" xfId="0" applyNumberFormat="1" applyFont="1" applyFill="1" applyBorder="1" applyAlignment="1">
      <alignment horizontal="center" vertical="center" wrapText="1"/>
    </xf>
    <xf numFmtId="9" fontId="5" fillId="12" borderId="4" xfId="3" applyFont="1" applyFill="1" applyBorder="1" applyAlignment="1" applyProtection="1">
      <alignment horizontal="center" vertical="center" wrapText="1"/>
      <protection locked="0"/>
    </xf>
    <xf numFmtId="3" fontId="5" fillId="11" borderId="3"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top" wrapText="1"/>
    </xf>
    <xf numFmtId="3" fontId="8" fillId="6" borderId="3" xfId="0" applyNumberFormat="1" applyFont="1" applyFill="1" applyBorder="1" applyAlignment="1">
      <alignment horizontal="center" vertical="center" wrapText="1"/>
    </xf>
    <xf numFmtId="3" fontId="10" fillId="13" borderId="3" xfId="0" applyNumberFormat="1" applyFont="1" applyFill="1" applyBorder="1" applyAlignment="1">
      <alignment horizontal="center" vertical="center" wrapText="1"/>
    </xf>
    <xf numFmtId="3" fontId="10" fillId="12" borderId="3" xfId="0" applyNumberFormat="1" applyFont="1" applyFill="1" applyBorder="1" applyAlignment="1">
      <alignment horizontal="center" vertical="center" wrapText="1"/>
    </xf>
    <xf numFmtId="3" fontId="5" fillId="12" borderId="4" xfId="0" applyNumberFormat="1" applyFont="1" applyFill="1" applyBorder="1" applyAlignment="1">
      <alignment horizontal="center" vertical="top" wrapText="1"/>
    </xf>
    <xf numFmtId="3" fontId="5" fillId="13" borderId="3" xfId="0" applyNumberFormat="1" applyFont="1" applyFill="1" applyBorder="1" applyAlignment="1" applyProtection="1">
      <alignment horizontal="center" vertical="center" wrapText="1"/>
      <protection locked="0"/>
    </xf>
    <xf numFmtId="3" fontId="5" fillId="13" borderId="3" xfId="0" applyNumberFormat="1" applyFont="1" applyFill="1" applyBorder="1" applyAlignment="1">
      <alignment horizontal="center" vertical="center" wrapText="1"/>
    </xf>
    <xf numFmtId="0" fontId="4" fillId="11" borderId="4" xfId="0" applyFont="1" applyFill="1" applyBorder="1" applyAlignment="1">
      <alignment vertical="center"/>
    </xf>
    <xf numFmtId="0" fontId="3" fillId="11" borderId="4" xfId="7" applyFill="1" applyBorder="1" applyAlignment="1">
      <alignment horizontal="center" vertical="center" wrapText="1"/>
    </xf>
    <xf numFmtId="0" fontId="4" fillId="24" borderId="0" xfId="0" applyFont="1" applyFill="1" applyAlignment="1">
      <alignment horizontal="center" vertical="center"/>
    </xf>
    <xf numFmtId="0" fontId="5" fillId="10" borderId="4" xfId="0" applyFont="1" applyFill="1" applyBorder="1" applyAlignment="1">
      <alignment vertical="center" wrapText="1"/>
    </xf>
    <xf numFmtId="168" fontId="9" fillId="6" borderId="4" xfId="6" applyNumberFormat="1" applyFont="1" applyFill="1" applyBorder="1" applyAlignment="1">
      <alignment horizontal="center" vertical="center" wrapText="1"/>
    </xf>
    <xf numFmtId="168" fontId="9" fillId="6" borderId="4" xfId="6" applyNumberFormat="1" applyFont="1" applyFill="1" applyBorder="1" applyAlignment="1" applyProtection="1">
      <alignment horizontal="center" vertical="center" wrapText="1"/>
      <protection locked="0"/>
    </xf>
    <xf numFmtId="168" fontId="5" fillId="11" borderId="4" xfId="6" applyNumberFormat="1" applyFont="1" applyFill="1" applyBorder="1" applyAlignment="1">
      <alignment vertical="center" wrapText="1"/>
    </xf>
    <xf numFmtId="0" fontId="5" fillId="11" borderId="3" xfId="0" applyFont="1" applyFill="1" applyBorder="1" applyAlignment="1">
      <alignment vertical="center" wrapText="1"/>
    </xf>
    <xf numFmtId="3" fontId="10" fillId="11" borderId="3" xfId="0" applyNumberFormat="1" applyFont="1" applyFill="1" applyBorder="1" applyAlignment="1">
      <alignment horizontal="center" vertical="center" wrapText="1"/>
    </xf>
    <xf numFmtId="3" fontId="17" fillId="12" borderId="8" xfId="0" applyNumberFormat="1" applyFont="1" applyFill="1" applyBorder="1" applyAlignment="1">
      <alignment horizontal="center" vertical="center" wrapText="1"/>
    </xf>
    <xf numFmtId="3" fontId="5" fillId="5" borderId="3" xfId="0" applyNumberFormat="1" applyFont="1" applyFill="1" applyBorder="1" applyAlignment="1">
      <alignment horizontal="center" vertical="center" wrapText="1"/>
    </xf>
    <xf numFmtId="3" fontId="5" fillId="13" borderId="3" xfId="0" applyNumberFormat="1" applyFont="1" applyFill="1" applyBorder="1" applyAlignment="1" applyProtection="1">
      <alignment horizontal="left" vertical="center" wrapText="1"/>
      <protection locked="0"/>
    </xf>
    <xf numFmtId="3" fontId="5" fillId="25" borderId="4" xfId="0" applyNumberFormat="1" applyFont="1" applyFill="1" applyBorder="1" applyAlignment="1">
      <alignment horizontal="center" vertical="center" wrapText="1"/>
    </xf>
    <xf numFmtId="3" fontId="5" fillId="26" borderId="4" xfId="0" applyNumberFormat="1" applyFont="1" applyFill="1" applyBorder="1" applyAlignment="1">
      <alignment horizontal="center" vertical="center" wrapText="1"/>
    </xf>
    <xf numFmtId="0" fontId="5" fillId="9" borderId="4" xfId="0" applyFont="1" applyFill="1" applyBorder="1" applyAlignment="1">
      <alignment vertical="center" wrapText="1"/>
    </xf>
    <xf numFmtId="168" fontId="14" fillId="11" borderId="0" xfId="2" applyNumberFormat="1" applyFont="1" applyFill="1" applyBorder="1" applyAlignment="1">
      <alignment horizontal="center" vertical="center" wrapText="1"/>
    </xf>
    <xf numFmtId="172" fontId="8" fillId="6" borderId="4" xfId="0" applyNumberFormat="1" applyFont="1" applyFill="1" applyBorder="1" applyAlignment="1">
      <alignment horizontal="center" vertical="center" wrapText="1"/>
    </xf>
    <xf numFmtId="172" fontId="9" fillId="6" borderId="4" xfId="0" applyNumberFormat="1" applyFont="1" applyFill="1" applyBorder="1" applyAlignment="1">
      <alignment horizontal="center" vertical="center" wrapText="1"/>
    </xf>
    <xf numFmtId="9" fontId="8" fillId="6" borderId="4" xfId="3" applyFont="1" applyFill="1" applyBorder="1" applyAlignment="1">
      <alignment horizontal="center" vertical="center" wrapText="1"/>
    </xf>
    <xf numFmtId="9" fontId="10" fillId="14" borderId="4" xfId="3" applyFont="1" applyFill="1" applyBorder="1" applyAlignment="1">
      <alignment horizontal="center" vertical="center" wrapText="1"/>
    </xf>
    <xf numFmtId="0" fontId="5" fillId="13" borderId="4" xfId="0" applyFont="1" applyFill="1" applyBorder="1" applyAlignment="1" applyProtection="1">
      <alignment horizontal="center" vertical="center" wrapText="1"/>
      <protection locked="0"/>
    </xf>
    <xf numFmtId="0" fontId="5" fillId="12" borderId="4" xfId="0" applyFont="1" applyFill="1" applyBorder="1" applyAlignment="1">
      <alignment horizontal="center" vertical="center" wrapText="1"/>
    </xf>
    <xf numFmtId="0" fontId="5" fillId="12" borderId="4" xfId="0" applyFont="1" applyFill="1" applyBorder="1" applyAlignment="1" applyProtection="1">
      <alignment horizontal="center" vertical="center" wrapText="1"/>
      <protection locked="0"/>
    </xf>
    <xf numFmtId="0" fontId="5" fillId="13" borderId="4" xfId="0" applyFont="1" applyFill="1" applyBorder="1" applyAlignment="1">
      <alignment horizontal="center" vertical="center" wrapText="1"/>
    </xf>
    <xf numFmtId="0" fontId="5" fillId="27" borderId="4" xfId="0" applyFont="1" applyFill="1" applyBorder="1" applyAlignment="1">
      <alignment horizontal="center" vertical="center" wrapText="1"/>
    </xf>
    <xf numFmtId="3" fontId="18" fillId="12" borderId="3" xfId="0" applyNumberFormat="1" applyFont="1" applyFill="1" applyBorder="1" applyAlignment="1">
      <alignment horizontal="justify" vertical="center" wrapText="1"/>
    </xf>
    <xf numFmtId="3" fontId="18" fillId="13" borderId="3" xfId="0" applyNumberFormat="1" applyFont="1" applyFill="1" applyBorder="1" applyAlignment="1">
      <alignment horizontal="justify" vertical="center" wrapText="1"/>
    </xf>
    <xf numFmtId="2" fontId="12" fillId="14" borderId="4" xfId="3" applyNumberFormat="1" applyFont="1" applyFill="1" applyBorder="1" applyAlignment="1">
      <alignment horizontal="center" vertical="center" wrapText="1"/>
    </xf>
    <xf numFmtId="3" fontId="17" fillId="13" borderId="4" xfId="0" applyNumberFormat="1" applyFont="1" applyFill="1" applyBorder="1" applyAlignment="1">
      <alignment horizontal="center" vertical="center" wrapText="1"/>
    </xf>
    <xf numFmtId="3" fontId="19" fillId="12" borderId="4" xfId="0" applyNumberFormat="1" applyFont="1" applyFill="1" applyBorder="1" applyAlignment="1">
      <alignment horizontal="center" vertical="center" wrapText="1"/>
    </xf>
    <xf numFmtId="3" fontId="20" fillId="12" borderId="4" xfId="0" applyNumberFormat="1" applyFont="1" applyFill="1" applyBorder="1" applyAlignment="1">
      <alignment horizontal="center" vertical="center" wrapText="1"/>
    </xf>
    <xf numFmtId="3" fontId="5" fillId="20" borderId="4" xfId="0" applyNumberFormat="1" applyFont="1" applyFill="1" applyBorder="1" applyAlignment="1">
      <alignment horizontal="center" vertical="center" wrapText="1"/>
    </xf>
    <xf numFmtId="9" fontId="17" fillId="13" borderId="4" xfId="3" applyFont="1" applyFill="1" applyBorder="1" applyAlignment="1">
      <alignment horizontal="center" vertical="center" wrapText="1"/>
    </xf>
    <xf numFmtId="0" fontId="19" fillId="12" borderId="4" xfId="0" applyFont="1" applyFill="1" applyBorder="1" applyAlignment="1">
      <alignment horizontal="center" vertical="center" wrapText="1"/>
    </xf>
    <xf numFmtId="9" fontId="20" fillId="12" borderId="4" xfId="3" applyFont="1" applyFill="1" applyBorder="1" applyAlignment="1">
      <alignment horizontal="center" vertical="center" wrapText="1"/>
    </xf>
    <xf numFmtId="0" fontId="5" fillId="9" borderId="4" xfId="0" applyFont="1" applyFill="1" applyBorder="1" applyAlignment="1">
      <alignment horizontal="center" vertical="center"/>
    </xf>
    <xf numFmtId="3" fontId="5" fillId="29" borderId="4" xfId="0" applyNumberFormat="1" applyFont="1" applyFill="1" applyBorder="1" applyAlignment="1">
      <alignment horizontal="center" vertical="center" wrapText="1"/>
    </xf>
    <xf numFmtId="3" fontId="8" fillId="6" borderId="4" xfId="3" applyNumberFormat="1" applyFont="1" applyFill="1" applyBorder="1" applyAlignment="1">
      <alignment horizontal="center" vertical="center" wrapText="1"/>
    </xf>
    <xf numFmtId="170" fontId="12" fillId="29" borderId="4" xfId="1" applyNumberFormat="1" applyFont="1" applyFill="1" applyBorder="1" applyAlignment="1">
      <alignment horizontal="center" vertical="center" wrapText="1"/>
    </xf>
    <xf numFmtId="3" fontId="10" fillId="30" borderId="4" xfId="0" applyNumberFormat="1" applyFont="1" applyFill="1" applyBorder="1" applyAlignment="1">
      <alignment horizontal="center" vertical="center" wrapText="1"/>
    </xf>
    <xf numFmtId="164" fontId="10" fillId="13" borderId="4" xfId="0" applyNumberFormat="1" applyFont="1" applyFill="1" applyBorder="1" applyAlignment="1">
      <alignment horizontal="center" vertical="center" wrapText="1"/>
    </xf>
    <xf numFmtId="0" fontId="5" fillId="31" borderId="4" xfId="0" applyFont="1" applyFill="1" applyBorder="1" applyAlignment="1">
      <alignment horizontal="center" vertical="center" wrapText="1"/>
    </xf>
    <xf numFmtId="0" fontId="21" fillId="11" borderId="0" xfId="0" applyFont="1" applyFill="1" applyAlignment="1">
      <alignment horizontal="center" vertical="center"/>
    </xf>
    <xf numFmtId="176" fontId="8" fillId="6" borderId="4" xfId="6"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3" fontId="5" fillId="12" borderId="4" xfId="0" applyNumberFormat="1" applyFont="1" applyFill="1" applyBorder="1" applyAlignment="1">
      <alignment horizontal="left" vertical="center" wrapText="1"/>
    </xf>
    <xf numFmtId="3" fontId="5" fillId="32" borderId="4" xfId="0" applyNumberFormat="1" applyFont="1" applyFill="1" applyBorder="1" applyAlignment="1" applyProtection="1">
      <alignment horizontal="center" vertical="center" wrapText="1"/>
      <protection locked="0"/>
    </xf>
    <xf numFmtId="167" fontId="9" fillId="6" borderId="4" xfId="6" applyNumberFormat="1" applyFont="1" applyFill="1" applyBorder="1" applyAlignment="1" applyProtection="1">
      <alignment horizontal="center" vertical="center" wrapText="1"/>
      <protection locked="0"/>
    </xf>
    <xf numFmtId="0" fontId="5" fillId="7" borderId="4" xfId="0" applyFont="1" applyFill="1" applyBorder="1" applyAlignment="1">
      <alignment horizontal="center" vertical="center" wrapText="1"/>
    </xf>
    <xf numFmtId="0" fontId="3" fillId="11" borderId="4" xfId="5" applyFill="1" applyBorder="1" applyAlignment="1">
      <alignment horizontal="center" vertical="center" wrapText="1"/>
    </xf>
    <xf numFmtId="167" fontId="5" fillId="10" borderId="4" xfId="6" applyNumberFormat="1" applyFont="1" applyFill="1" applyBorder="1" applyAlignment="1">
      <alignment horizontal="center" vertical="center" wrapText="1"/>
    </xf>
    <xf numFmtId="9" fontId="10" fillId="11" borderId="4" xfId="3" applyFont="1" applyFill="1" applyBorder="1" applyAlignment="1">
      <alignment horizontal="center" vertical="center" wrapText="1"/>
    </xf>
    <xf numFmtId="0" fontId="5" fillId="33" borderId="4" xfId="0" applyFont="1" applyFill="1" applyBorder="1" applyAlignment="1">
      <alignment horizontal="center" vertical="center" wrapText="1"/>
    </xf>
    <xf numFmtId="0" fontId="3" fillId="11" borderId="0" xfId="5"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5" fillId="11" borderId="0" xfId="0" applyNumberFormat="1" applyFont="1" applyFill="1" applyAlignment="1">
      <alignment horizontal="center" vertical="center" wrapText="1"/>
    </xf>
    <xf numFmtId="3" fontId="5" fillId="18" borderId="4" xfId="0" applyNumberFormat="1" applyFont="1" applyFill="1" applyBorder="1" applyAlignment="1" applyProtection="1">
      <alignment horizontal="left" vertical="center" wrapText="1"/>
      <protection locked="0"/>
    </xf>
    <xf numFmtId="0" fontId="5" fillId="34" borderId="8" xfId="0" applyFont="1" applyFill="1" applyBorder="1" applyAlignment="1">
      <alignment horizontal="center" vertical="center" wrapText="1"/>
    </xf>
    <xf numFmtId="3" fontId="8" fillId="35" borderId="8" xfId="0" applyNumberFormat="1" applyFont="1" applyFill="1" applyBorder="1" applyAlignment="1">
      <alignment horizontal="center" vertical="center" wrapText="1"/>
    </xf>
    <xf numFmtId="3" fontId="10" fillId="36" borderId="8" xfId="0" applyNumberFormat="1" applyFont="1" applyFill="1" applyBorder="1" applyAlignment="1">
      <alignment horizontal="center" vertical="center" wrapText="1"/>
    </xf>
    <xf numFmtId="3" fontId="10" fillId="25" borderId="8" xfId="0" applyNumberFormat="1" applyFont="1" applyFill="1" applyBorder="1" applyAlignment="1">
      <alignment horizontal="center" vertical="center" wrapText="1"/>
    </xf>
    <xf numFmtId="3" fontId="10" fillId="37" borderId="8" xfId="0" applyNumberFormat="1" applyFont="1" applyFill="1" applyBorder="1" applyAlignment="1">
      <alignment horizontal="center" vertical="center" wrapText="1"/>
    </xf>
    <xf numFmtId="3" fontId="5" fillId="36" borderId="8" xfId="0" applyNumberFormat="1" applyFont="1" applyFill="1" applyBorder="1" applyAlignment="1">
      <alignment horizontal="center" vertical="center" wrapText="1"/>
    </xf>
    <xf numFmtId="3" fontId="9" fillId="38" borderId="8" xfId="0" applyNumberFormat="1" applyFont="1" applyFill="1" applyBorder="1" applyAlignment="1">
      <alignment horizontal="center" vertical="center" wrapText="1"/>
    </xf>
    <xf numFmtId="3" fontId="5" fillId="25" borderId="4" xfId="0" applyNumberFormat="1" applyFont="1" applyFill="1" applyBorder="1" applyAlignment="1" applyProtection="1">
      <alignment horizontal="left" vertical="center" wrapText="1"/>
      <protection locked="0"/>
    </xf>
    <xf numFmtId="0" fontId="17" fillId="39" borderId="8" xfId="0" applyFont="1" applyFill="1" applyBorder="1" applyAlignment="1">
      <alignment horizontal="center" vertical="center" wrapText="1"/>
    </xf>
    <xf numFmtId="3" fontId="5" fillId="25" borderId="6" xfId="0" applyNumberFormat="1" applyFont="1" applyFill="1" applyBorder="1" applyAlignment="1" applyProtection="1">
      <alignment horizontal="left" vertical="center" wrapText="1"/>
      <protection locked="0"/>
    </xf>
    <xf numFmtId="3" fontId="9" fillId="7" borderId="4" xfId="0" applyNumberFormat="1" applyFont="1" applyFill="1" applyBorder="1" applyAlignment="1">
      <alignment horizontal="center" vertical="center" wrapText="1"/>
    </xf>
    <xf numFmtId="3" fontId="18" fillId="40" borderId="3" xfId="0" applyNumberFormat="1" applyFont="1" applyFill="1" applyBorder="1" applyAlignment="1">
      <alignment horizontal="justify" vertical="center" wrapText="1"/>
    </xf>
    <xf numFmtId="0" fontId="4" fillId="11" borderId="0" xfId="0" applyFont="1" applyFill="1" applyAlignment="1">
      <alignment horizontal="center" vertical="center" wrapText="1"/>
    </xf>
    <xf numFmtId="3" fontId="5" fillId="13" borderId="4" xfId="0" applyNumberFormat="1" applyFont="1" applyFill="1" applyBorder="1" applyAlignment="1">
      <alignment horizontal="left" vertical="center" wrapText="1"/>
    </xf>
    <xf numFmtId="3" fontId="5" fillId="11" borderId="4" xfId="0" applyNumberFormat="1" applyFont="1" applyFill="1" applyBorder="1" applyAlignment="1">
      <alignment horizontal="left" vertical="center" wrapText="1"/>
    </xf>
    <xf numFmtId="3" fontId="5" fillId="41" borderId="4"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9" fontId="5" fillId="12" borderId="4" xfId="0" applyNumberFormat="1" applyFont="1" applyFill="1" applyBorder="1" applyAlignment="1">
      <alignment horizontal="left" vertical="center" wrapText="1"/>
    </xf>
    <xf numFmtId="9" fontId="8" fillId="6" borderId="4" xfId="0" applyNumberFormat="1" applyFont="1" applyFill="1" applyBorder="1" applyAlignment="1">
      <alignment horizontal="center" vertical="center" wrapText="1"/>
    </xf>
    <xf numFmtId="9" fontId="10" fillId="11" borderId="4" xfId="0" applyNumberFormat="1" applyFont="1" applyFill="1" applyBorder="1" applyAlignment="1">
      <alignment horizontal="center" vertical="center" wrapText="1"/>
    </xf>
    <xf numFmtId="9" fontId="5" fillId="12" borderId="4" xfId="3" applyFont="1" applyFill="1" applyBorder="1" applyAlignment="1" applyProtection="1">
      <alignment horizontal="left" vertical="center" wrapText="1"/>
      <protection locked="0"/>
    </xf>
    <xf numFmtId="9" fontId="5" fillId="11" borderId="4" xfId="3" applyFont="1" applyFill="1" applyBorder="1" applyAlignment="1">
      <alignment horizontal="left" vertical="center" wrapText="1"/>
    </xf>
    <xf numFmtId="9" fontId="9" fillId="11" borderId="4" xfId="3" applyFont="1" applyFill="1" applyBorder="1" applyAlignment="1">
      <alignment horizontal="center" vertical="center" wrapText="1"/>
    </xf>
    <xf numFmtId="9" fontId="5" fillId="13" borderId="4" xfId="3" applyFont="1" applyFill="1" applyBorder="1" applyAlignment="1" applyProtection="1">
      <alignment horizontal="left" vertical="center" wrapText="1"/>
      <protection locked="0"/>
    </xf>
    <xf numFmtId="9" fontId="9" fillId="13" borderId="4" xfId="3" applyFont="1" applyFill="1" applyBorder="1" applyAlignment="1">
      <alignment horizontal="center" vertical="center" wrapText="1"/>
    </xf>
    <xf numFmtId="3" fontId="8" fillId="6" borderId="4" xfId="3" applyNumberFormat="1" applyFont="1" applyFill="1" applyBorder="1" applyAlignment="1">
      <alignment horizontal="center" vertical="center"/>
    </xf>
    <xf numFmtId="9" fontId="10" fillId="13" borderId="4" xfId="3" applyFont="1" applyFill="1" applyBorder="1" applyAlignment="1">
      <alignment horizontal="center" vertical="center" wrapText="1"/>
    </xf>
    <xf numFmtId="9" fontId="10" fillId="12" borderId="4" xfId="3" applyFont="1" applyFill="1" applyBorder="1" applyAlignment="1">
      <alignment horizontal="center" vertical="center" wrapText="1"/>
    </xf>
    <xf numFmtId="3" fontId="9" fillId="11" borderId="4" xfId="3" applyNumberFormat="1" applyFont="1" applyFill="1" applyBorder="1" applyAlignment="1">
      <alignment horizontal="center" vertical="center" wrapText="1"/>
    </xf>
    <xf numFmtId="3" fontId="5" fillId="13" borderId="4" xfId="3" applyNumberFormat="1" applyFont="1" applyFill="1" applyBorder="1" applyAlignment="1" applyProtection="1">
      <alignment horizontal="left" vertical="center" wrapText="1"/>
      <protection locked="0"/>
    </xf>
    <xf numFmtId="3" fontId="5" fillId="12" borderId="4" xfId="3" applyNumberFormat="1" applyFont="1" applyFill="1" applyBorder="1" applyAlignment="1" applyProtection="1">
      <alignment horizontal="left" vertical="center" wrapText="1"/>
      <protection locked="0"/>
    </xf>
    <xf numFmtId="3" fontId="5" fillId="11" borderId="4" xfId="3" applyNumberFormat="1" applyFont="1" applyFill="1" applyBorder="1" applyAlignment="1">
      <alignment horizontal="left" vertical="center" wrapText="1"/>
    </xf>
    <xf numFmtId="3" fontId="9" fillId="13" borderId="4" xfId="3" applyNumberFormat="1" applyFont="1" applyFill="1" applyBorder="1" applyAlignment="1">
      <alignment horizontal="center" vertical="center" wrapText="1"/>
    </xf>
    <xf numFmtId="3" fontId="9" fillId="12" borderId="4" xfId="0" applyNumberFormat="1" applyFont="1" applyFill="1" applyBorder="1" applyAlignment="1">
      <alignment horizontal="center" vertical="center" wrapText="1"/>
    </xf>
    <xf numFmtId="0" fontId="9" fillId="6" borderId="4" xfId="0"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0" fontId="8" fillId="6" borderId="4" xfId="3" applyNumberFormat="1" applyFont="1" applyFill="1" applyBorder="1" applyAlignment="1">
      <alignment horizontal="center" vertical="center" wrapText="1"/>
    </xf>
    <xf numFmtId="3" fontId="8" fillId="12" borderId="4" xfId="0" applyNumberFormat="1" applyFont="1" applyFill="1" applyBorder="1" applyAlignment="1">
      <alignment horizontal="center" vertical="center" wrapText="1"/>
    </xf>
    <xf numFmtId="0" fontId="5" fillId="42" borderId="4" xfId="0" applyFont="1" applyFill="1" applyBorder="1" applyAlignment="1">
      <alignment horizontal="center" vertical="center" wrapText="1"/>
    </xf>
    <xf numFmtId="3" fontId="4" fillId="12" borderId="4" xfId="0" applyNumberFormat="1" applyFont="1" applyFill="1" applyBorder="1" applyAlignment="1">
      <alignment horizontal="left" vertical="center" wrapText="1"/>
    </xf>
    <xf numFmtId="0" fontId="5" fillId="12" borderId="4" xfId="0" applyFont="1" applyFill="1" applyBorder="1" applyAlignment="1">
      <alignment horizontal="justify" vertical="center" wrapText="1"/>
    </xf>
    <xf numFmtId="170" fontId="12" fillId="13" borderId="4" xfId="1" applyNumberFormat="1" applyFont="1" applyFill="1" applyBorder="1" applyAlignment="1">
      <alignment horizontal="center" vertical="center" wrapText="1"/>
    </xf>
    <xf numFmtId="3" fontId="5" fillId="13" borderId="4" xfId="0" applyNumberFormat="1" applyFont="1" applyFill="1" applyBorder="1" applyAlignment="1" applyProtection="1">
      <alignment horizontal="justify" vertical="center" wrapText="1"/>
      <protection locked="0"/>
    </xf>
    <xf numFmtId="3" fontId="16" fillId="11" borderId="4" xfId="0" applyNumberFormat="1" applyFont="1" applyFill="1" applyBorder="1" applyAlignment="1">
      <alignment horizontal="center" vertical="center" wrapText="1"/>
    </xf>
    <xf numFmtId="3" fontId="22" fillId="12" borderId="4"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3" fontId="22" fillId="11" borderId="4" xfId="0" applyNumberFormat="1" applyFont="1" applyFill="1" applyBorder="1" applyAlignment="1">
      <alignment horizontal="center" vertical="center" wrapText="1"/>
    </xf>
    <xf numFmtId="3" fontId="5" fillId="12" borderId="4" xfId="0" applyNumberFormat="1" applyFont="1" applyFill="1" applyBorder="1" applyAlignment="1">
      <alignment horizontal="justify" vertical="top" wrapText="1"/>
    </xf>
    <xf numFmtId="2" fontId="12" fillId="13" borderId="4" xfId="3" applyNumberFormat="1" applyFont="1" applyFill="1" applyBorder="1" applyAlignment="1">
      <alignment horizontal="center" vertical="center" wrapText="1"/>
    </xf>
    <xf numFmtId="168" fontId="8"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1" fontId="5" fillId="11" borderId="4" xfId="0" applyNumberFormat="1" applyFont="1" applyFill="1" applyBorder="1" applyAlignment="1">
      <alignment horizontal="center" vertical="center" wrapText="1"/>
    </xf>
    <xf numFmtId="3" fontId="5" fillId="19" borderId="4" xfId="0" applyNumberFormat="1" applyFont="1" applyFill="1" applyBorder="1" applyAlignment="1">
      <alignment horizontal="center" vertical="center" wrapText="1"/>
    </xf>
    <xf numFmtId="3" fontId="10" fillId="19" borderId="4" xfId="0" applyNumberFormat="1" applyFont="1" applyFill="1" applyBorder="1" applyAlignment="1">
      <alignment horizontal="center" vertical="center" wrapText="1"/>
    </xf>
    <xf numFmtId="3" fontId="10" fillId="20" borderId="4" xfId="0" applyNumberFormat="1" applyFont="1" applyFill="1" applyBorder="1" applyAlignment="1">
      <alignment horizontal="center" vertical="center" wrapText="1"/>
    </xf>
    <xf numFmtId="3" fontId="10" fillId="18" borderId="4" xfId="0" applyNumberFormat="1" applyFont="1" applyFill="1" applyBorder="1" applyAlignment="1">
      <alignment horizontal="center" vertical="center" wrapText="1"/>
    </xf>
    <xf numFmtId="0" fontId="5" fillId="43" borderId="4" xfId="0" applyFont="1" applyFill="1" applyBorder="1" applyAlignment="1">
      <alignment horizontal="center" vertical="center" wrapText="1"/>
    </xf>
    <xf numFmtId="3" fontId="5" fillId="13" borderId="4" xfId="0" applyNumberFormat="1" applyFont="1" applyFill="1" applyBorder="1" applyAlignment="1" applyProtection="1">
      <alignment horizontal="center" vertical="top" wrapText="1"/>
      <protection locked="0"/>
    </xf>
    <xf numFmtId="3" fontId="5" fillId="13" borderId="4" xfId="0" applyNumberFormat="1" applyFont="1" applyFill="1" applyBorder="1" applyAlignment="1">
      <alignment horizontal="center" vertical="top" wrapText="1"/>
    </xf>
    <xf numFmtId="0" fontId="5" fillId="44" borderId="4" xfId="0" applyFont="1" applyFill="1" applyBorder="1" applyAlignment="1">
      <alignment horizontal="center" vertical="center" wrapText="1"/>
    </xf>
    <xf numFmtId="9" fontId="5" fillId="19" borderId="4" xfId="0" applyNumberFormat="1" applyFont="1" applyFill="1" applyBorder="1" applyAlignment="1">
      <alignment horizontal="center" vertical="center" wrapText="1"/>
    </xf>
    <xf numFmtId="9" fontId="5" fillId="20" borderId="4" xfId="0" applyNumberFormat="1" applyFont="1" applyFill="1" applyBorder="1" applyAlignment="1">
      <alignment horizontal="center" vertical="center" wrapText="1"/>
    </xf>
    <xf numFmtId="0" fontId="5" fillId="45" borderId="4" xfId="0" applyFont="1" applyFill="1" applyBorder="1" applyAlignment="1">
      <alignment horizontal="center" vertical="center" wrapText="1"/>
    </xf>
    <xf numFmtId="9" fontId="8" fillId="21" borderId="4" xfId="0" applyNumberFormat="1" applyFont="1" applyFill="1" applyBorder="1" applyAlignment="1">
      <alignment horizontal="center" vertical="center" wrapText="1"/>
    </xf>
    <xf numFmtId="9" fontId="10" fillId="19" borderId="4" xfId="0" applyNumberFormat="1" applyFont="1" applyFill="1" applyBorder="1" applyAlignment="1">
      <alignment horizontal="center" vertical="center" wrapText="1"/>
    </xf>
    <xf numFmtId="10" fontId="10" fillId="20" borderId="4" xfId="3" applyNumberFormat="1" applyFont="1" applyFill="1" applyBorder="1" applyAlignment="1">
      <alignment horizontal="center" vertical="center" wrapText="1"/>
    </xf>
    <xf numFmtId="10" fontId="10" fillId="18" borderId="4" xfId="3" applyNumberFormat="1" applyFont="1" applyFill="1" applyBorder="1" applyAlignment="1">
      <alignment horizontal="center" vertical="center" wrapText="1"/>
    </xf>
    <xf numFmtId="9" fontId="12" fillId="13" borderId="4" xfId="3" applyFont="1" applyFill="1" applyBorder="1" applyAlignment="1">
      <alignment horizontal="center" vertical="center" wrapText="1"/>
    </xf>
    <xf numFmtId="0" fontId="5" fillId="40" borderId="4" xfId="0" applyFont="1" applyFill="1" applyBorder="1" applyAlignment="1">
      <alignment horizontal="center" vertical="center" wrapText="1"/>
    </xf>
    <xf numFmtId="167" fontId="8" fillId="6" borderId="4" xfId="0" applyNumberFormat="1" applyFont="1" applyFill="1" applyBorder="1" applyAlignment="1">
      <alignment horizontal="center" vertical="center" wrapText="1"/>
    </xf>
    <xf numFmtId="167" fontId="9" fillId="6" borderId="4" xfId="0" applyNumberFormat="1" applyFont="1" applyFill="1" applyBorder="1" applyAlignment="1">
      <alignment horizontal="center" vertical="center" wrapText="1"/>
    </xf>
    <xf numFmtId="167" fontId="5" fillId="11" borderId="4" xfId="0" applyNumberFormat="1" applyFont="1" applyFill="1" applyBorder="1" applyAlignment="1">
      <alignment horizontal="center" vertical="center" wrapText="1"/>
    </xf>
    <xf numFmtId="0" fontId="5" fillId="19" borderId="4" xfId="0" applyFont="1" applyFill="1" applyBorder="1" applyAlignment="1">
      <alignment horizontal="justify" vertical="center" wrapText="1"/>
    </xf>
    <xf numFmtId="3" fontId="24" fillId="12" borderId="4" xfId="0" applyNumberFormat="1" applyFont="1" applyFill="1" applyBorder="1" applyAlignment="1">
      <alignment horizontal="justify" vertical="center" wrapText="1"/>
    </xf>
    <xf numFmtId="3" fontId="24" fillId="13" borderId="4" xfId="0" applyNumberFormat="1" applyFont="1" applyFill="1" applyBorder="1" applyAlignment="1">
      <alignment horizontal="justify" vertical="center" wrapText="1"/>
    </xf>
    <xf numFmtId="0" fontId="5" fillId="46" borderId="4" xfId="0" applyFont="1" applyFill="1" applyBorder="1" applyAlignment="1">
      <alignment horizontal="center" vertical="center" wrapText="1"/>
    </xf>
    <xf numFmtId="0" fontId="5" fillId="19" borderId="4" xfId="0" applyFont="1" applyFill="1" applyBorder="1" applyAlignment="1">
      <alignment vertical="center" wrapText="1"/>
    </xf>
    <xf numFmtId="9" fontId="25" fillId="12" borderId="4" xfId="0" applyNumberFormat="1" applyFont="1" applyFill="1" applyBorder="1" applyAlignment="1">
      <alignment horizontal="justify" vertical="center" wrapText="1"/>
    </xf>
    <xf numFmtId="1" fontId="8" fillId="6" borderId="4" xfId="0" applyNumberFormat="1" applyFont="1" applyFill="1" applyBorder="1" applyAlignment="1">
      <alignment horizontal="center" vertical="center" wrapText="1"/>
    </xf>
    <xf numFmtId="1" fontId="5" fillId="12" borderId="4" xfId="0" applyNumberFormat="1" applyFont="1" applyFill="1" applyBorder="1" applyAlignment="1">
      <alignment horizontal="center" vertical="center" wrapText="1"/>
    </xf>
    <xf numFmtId="0" fontId="10" fillId="13" borderId="4" xfId="3" applyNumberFormat="1" applyFont="1" applyFill="1" applyBorder="1" applyAlignment="1">
      <alignment horizontal="center" vertical="center" wrapText="1"/>
    </xf>
    <xf numFmtId="3" fontId="5" fillId="12" borderId="4" xfId="0" applyNumberFormat="1" applyFont="1" applyFill="1" applyBorder="1" applyAlignment="1">
      <alignment horizontal="justify" vertical="center" wrapText="1"/>
    </xf>
    <xf numFmtId="9" fontId="5" fillId="12" borderId="4" xfId="3" applyFont="1" applyFill="1" applyBorder="1" applyAlignment="1">
      <alignment horizontal="justify" vertical="center" wrapText="1"/>
    </xf>
    <xf numFmtId="9" fontId="5" fillId="13" borderId="4" xfId="3" applyFont="1" applyFill="1" applyBorder="1" applyAlignment="1">
      <alignment horizontal="justify" vertical="center" wrapText="1"/>
    </xf>
    <xf numFmtId="0" fontId="5" fillId="47"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1" fontId="10" fillId="13" borderId="4" xfId="0" applyNumberFormat="1" applyFont="1" applyFill="1" applyBorder="1" applyAlignment="1">
      <alignment horizontal="center" vertical="center" wrapText="1"/>
    </xf>
    <xf numFmtId="9" fontId="5" fillId="11" borderId="4" xfId="3" applyFont="1" applyFill="1" applyBorder="1" applyAlignment="1">
      <alignment horizontal="justify" vertical="center" wrapText="1"/>
    </xf>
    <xf numFmtId="1" fontId="5" fillId="11" borderId="4" xfId="3" applyNumberFormat="1" applyFont="1" applyFill="1" applyBorder="1" applyAlignment="1">
      <alignment horizontal="center" vertical="center" wrapText="1"/>
    </xf>
    <xf numFmtId="9" fontId="26" fillId="28" borderId="4" xfId="0" applyNumberFormat="1" applyFont="1" applyFill="1" applyBorder="1" applyAlignment="1">
      <alignment horizontal="justify" vertical="center" wrapText="1"/>
    </xf>
    <xf numFmtId="9" fontId="5" fillId="13" borderId="4" xfId="3" applyFont="1" applyFill="1" applyBorder="1" applyAlignment="1" applyProtection="1">
      <alignment horizontal="justify" vertical="center" wrapText="1"/>
      <protection locked="0"/>
    </xf>
    <xf numFmtId="1" fontId="10" fillId="11" borderId="4" xfId="0" applyNumberFormat="1" applyFont="1" applyFill="1" applyBorder="1" applyAlignment="1">
      <alignment horizontal="center" vertical="center" wrapText="1"/>
    </xf>
    <xf numFmtId="0" fontId="10" fillId="12" borderId="4" xfId="3" applyNumberFormat="1" applyFont="1" applyFill="1" applyBorder="1" applyAlignment="1">
      <alignment horizontal="center" vertical="center" wrapText="1"/>
    </xf>
    <xf numFmtId="3" fontId="25" fillId="12" borderId="4" xfId="0" applyNumberFormat="1" applyFont="1" applyFill="1" applyBorder="1" applyAlignment="1">
      <alignment horizontal="justify" vertical="center" wrapText="1"/>
    </xf>
    <xf numFmtId="3" fontId="27" fillId="12" borderId="4" xfId="0" applyNumberFormat="1" applyFont="1" applyFill="1" applyBorder="1" applyAlignment="1">
      <alignment horizontal="center" vertical="center" wrapText="1"/>
    </xf>
    <xf numFmtId="3" fontId="5" fillId="13" borderId="4" xfId="0" applyNumberFormat="1" applyFont="1" applyFill="1" applyBorder="1" applyAlignment="1">
      <alignment horizontal="justify" vertical="center" wrapText="1"/>
    </xf>
    <xf numFmtId="3" fontId="5" fillId="13" borderId="4" xfId="0" applyNumberFormat="1" applyFont="1" applyFill="1" applyBorder="1" applyAlignment="1" applyProtection="1">
      <alignment horizontal="left" vertical="center" wrapText="1"/>
      <protection locked="0"/>
    </xf>
    <xf numFmtId="3" fontId="25" fillId="12" borderId="4" xfId="0" applyNumberFormat="1" applyFont="1" applyFill="1" applyBorder="1" applyAlignment="1" applyProtection="1">
      <alignment horizontal="justify" vertical="center" wrapText="1"/>
      <protection locked="0"/>
    </xf>
    <xf numFmtId="164" fontId="10" fillId="12" borderId="4" xfId="0" applyNumberFormat="1" applyFont="1" applyFill="1" applyBorder="1" applyAlignment="1">
      <alignment horizontal="center" vertical="center" wrapText="1"/>
    </xf>
    <xf numFmtId="9" fontId="5" fillId="12" borderId="4" xfId="3" applyFont="1" applyFill="1" applyBorder="1" applyAlignment="1">
      <alignment horizontal="left" vertical="center" wrapText="1"/>
    </xf>
    <xf numFmtId="9" fontId="10" fillId="13" borderId="4" xfId="3" applyFont="1" applyFill="1" applyBorder="1" applyAlignment="1" applyProtection="1">
      <alignment horizontal="center" vertical="center" wrapText="1"/>
      <protection locked="0"/>
    </xf>
    <xf numFmtId="0" fontId="23" fillId="48" borderId="0" xfId="0" applyFont="1" applyFill="1" applyAlignment="1">
      <alignment vertical="top" wrapText="1"/>
    </xf>
    <xf numFmtId="0" fontId="5" fillId="49" borderId="4" xfId="0" applyFont="1" applyFill="1" applyBorder="1" applyAlignment="1">
      <alignment horizontal="center" vertical="center" wrapText="1"/>
    </xf>
    <xf numFmtId="9" fontId="10" fillId="18" borderId="4" xfId="3" applyFont="1" applyFill="1" applyBorder="1" applyAlignment="1" applyProtection="1">
      <alignment horizontal="center" vertical="center" wrapText="1"/>
      <protection locked="0"/>
    </xf>
    <xf numFmtId="169" fontId="12" fillId="14" borderId="4" xfId="1" applyFont="1" applyFill="1" applyBorder="1" applyAlignment="1">
      <alignment horizontal="center" vertical="center" wrapText="1"/>
    </xf>
    <xf numFmtId="3" fontId="3" fillId="12" borderId="4" xfId="5" applyNumberFormat="1" applyFill="1" applyBorder="1" applyAlignment="1">
      <alignment horizontal="center" vertical="center" wrapText="1"/>
    </xf>
    <xf numFmtId="3" fontId="3" fillId="13" borderId="4" xfId="5" applyNumberFormat="1" applyFill="1" applyBorder="1" applyAlignment="1" applyProtection="1">
      <alignment horizontal="center" vertical="center" wrapText="1"/>
      <protection locked="0"/>
    </xf>
    <xf numFmtId="3" fontId="5" fillId="50" borderId="4" xfId="0" applyNumberFormat="1" applyFont="1" applyFill="1" applyBorder="1" applyAlignment="1">
      <alignment horizontal="center" vertical="center" wrapText="1"/>
    </xf>
    <xf numFmtId="175" fontId="8" fillId="6" borderId="4" xfId="2" applyFont="1" applyFill="1" applyBorder="1" applyAlignment="1">
      <alignment horizontal="center" vertical="center" wrapText="1"/>
    </xf>
    <xf numFmtId="168" fontId="8" fillId="6" borderId="4" xfId="2" applyNumberFormat="1" applyFont="1" applyFill="1" applyBorder="1" applyAlignment="1">
      <alignment horizontal="center" vertical="center" wrapText="1"/>
    </xf>
    <xf numFmtId="172" fontId="9" fillId="6" borderId="4" xfId="2" applyNumberFormat="1" applyFont="1" applyFill="1" applyBorder="1" applyAlignment="1">
      <alignment horizontal="center" vertical="center" wrapText="1"/>
    </xf>
    <xf numFmtId="175" fontId="9" fillId="6" borderId="4" xfId="2" applyFont="1" applyFill="1" applyBorder="1" applyAlignment="1" applyProtection="1">
      <alignment horizontal="center" vertical="center" wrapText="1"/>
      <protection locked="0"/>
    </xf>
    <xf numFmtId="3" fontId="5" fillId="12" borderId="4" xfId="0" applyNumberFormat="1" applyFont="1" applyFill="1" applyBorder="1" applyAlignment="1">
      <alignment horizontal="left" vertical="top" wrapText="1"/>
    </xf>
    <xf numFmtId="9" fontId="5" fillId="13" borderId="4" xfId="3" applyFont="1" applyFill="1" applyBorder="1" applyAlignment="1" applyProtection="1">
      <alignment horizontal="left" vertical="top" wrapText="1"/>
      <protection locked="0"/>
    </xf>
    <xf numFmtId="3" fontId="5" fillId="51" borderId="4" xfId="0" applyNumberFormat="1" applyFont="1" applyFill="1" applyBorder="1" applyAlignment="1">
      <alignment horizontal="center" vertical="center" wrapText="1"/>
    </xf>
    <xf numFmtId="10" fontId="10" fillId="28" borderId="4" xfId="3" applyNumberFormat="1" applyFont="1" applyFill="1" applyBorder="1" applyAlignment="1">
      <alignment horizontal="center" vertical="center" wrapText="1"/>
    </xf>
    <xf numFmtId="3" fontId="5" fillId="40" borderId="4" xfId="0" applyNumberFormat="1" applyFont="1" applyFill="1" applyBorder="1" applyAlignment="1">
      <alignment horizontal="center" vertical="center" wrapText="1"/>
    </xf>
    <xf numFmtId="9" fontId="9" fillId="6" borderId="4" xfId="3" applyFont="1" applyFill="1" applyBorder="1" applyAlignment="1">
      <alignment horizontal="center" vertical="center" wrapText="1"/>
    </xf>
    <xf numFmtId="0" fontId="5" fillId="19" borderId="3" xfId="0" applyFont="1" applyFill="1" applyBorder="1" applyAlignment="1">
      <alignment vertical="center" wrapText="1"/>
    </xf>
    <xf numFmtId="9" fontId="8" fillId="21" borderId="4" xfId="3" applyFont="1" applyFill="1" applyBorder="1" applyAlignment="1">
      <alignment horizontal="center" vertical="center" wrapText="1"/>
    </xf>
    <xf numFmtId="9" fontId="10" fillId="19" borderId="4" xfId="3" applyFont="1" applyFill="1" applyBorder="1" applyAlignment="1">
      <alignment horizontal="center" vertical="center" wrapText="1"/>
    </xf>
    <xf numFmtId="10" fontId="5" fillId="18" borderId="4" xfId="3" applyNumberFormat="1" applyFont="1" applyFill="1" applyBorder="1" applyAlignment="1">
      <alignment horizontal="center" vertical="center" wrapText="1"/>
    </xf>
    <xf numFmtId="9" fontId="12" fillId="14" borderId="4" xfId="3" applyFont="1" applyFill="1" applyBorder="1" applyAlignment="1">
      <alignment horizontal="center" vertical="center" wrapText="1"/>
    </xf>
    <xf numFmtId="9" fontId="5" fillId="19" borderId="4" xfId="3" applyFont="1" applyFill="1" applyBorder="1" applyAlignment="1">
      <alignment horizontal="center" vertical="center" wrapText="1"/>
    </xf>
    <xf numFmtId="3" fontId="29" fillId="12" borderId="4" xfId="0" applyNumberFormat="1" applyFont="1" applyFill="1" applyBorder="1" applyAlignment="1">
      <alignment horizontal="justify" vertical="top" wrapText="1"/>
    </xf>
    <xf numFmtId="0" fontId="5" fillId="13" borderId="4" xfId="0" applyFont="1" applyFill="1" applyBorder="1" applyAlignment="1" applyProtection="1">
      <alignment horizontal="justify" vertical="top" wrapText="1"/>
      <protection locked="0"/>
    </xf>
    <xf numFmtId="3" fontId="5" fillId="12" borderId="6" xfId="0" applyNumberFormat="1" applyFont="1" applyFill="1" applyBorder="1" applyAlignment="1">
      <alignment horizontal="center" vertical="center" wrapText="1"/>
    </xf>
    <xf numFmtId="0" fontId="4" fillId="13" borderId="4" xfId="0" applyFont="1" applyFill="1" applyBorder="1" applyAlignment="1">
      <alignment horizontal="left" vertical="center" wrapText="1"/>
    </xf>
    <xf numFmtId="168" fontId="5" fillId="10" borderId="6" xfId="0" applyNumberFormat="1" applyFont="1" applyFill="1" applyBorder="1" applyAlignment="1">
      <alignment horizontal="center" vertical="center" wrapText="1"/>
    </xf>
    <xf numFmtId="3" fontId="18" fillId="12" borderId="4" xfId="0" applyNumberFormat="1" applyFont="1" applyFill="1" applyBorder="1" applyAlignment="1">
      <alignment horizontal="left" vertical="center" wrapText="1"/>
    </xf>
    <xf numFmtId="9" fontId="14" fillId="18" borderId="4" xfId="0" applyNumberFormat="1" applyFont="1" applyFill="1" applyBorder="1" applyAlignment="1" applyProtection="1">
      <alignment horizontal="center" vertical="center" wrapText="1"/>
      <protection locked="0"/>
    </xf>
    <xf numFmtId="9" fontId="14" fillId="20" borderId="4" xfId="0" applyNumberFormat="1" applyFont="1" applyFill="1" applyBorder="1" applyAlignment="1" applyProtection="1">
      <alignment horizontal="center" vertical="center" wrapText="1"/>
      <protection locked="0"/>
    </xf>
    <xf numFmtId="4" fontId="10" fillId="12" borderId="3" xfId="0" applyNumberFormat="1" applyFont="1" applyFill="1" applyBorder="1" applyAlignment="1">
      <alignment horizontal="center" vertical="center" wrapText="1"/>
    </xf>
    <xf numFmtId="4" fontId="10" fillId="13" borderId="3" xfId="0" applyNumberFormat="1" applyFont="1" applyFill="1" applyBorder="1" applyAlignment="1">
      <alignment horizontal="center" vertical="center" wrapText="1"/>
    </xf>
    <xf numFmtId="3" fontId="10" fillId="13" borderId="6" xfId="0" applyNumberFormat="1" applyFont="1" applyFill="1" applyBorder="1" applyAlignment="1">
      <alignment horizontal="center" vertical="center" wrapText="1"/>
    </xf>
    <xf numFmtId="3" fontId="10" fillId="12" borderId="6" xfId="0" applyNumberFormat="1" applyFont="1" applyFill="1" applyBorder="1" applyAlignment="1">
      <alignment horizontal="center" vertical="center" wrapText="1"/>
    </xf>
    <xf numFmtId="169" fontId="9" fillId="6" borderId="4" xfId="6" applyNumberFormat="1" applyFont="1" applyFill="1" applyBorder="1" applyAlignment="1">
      <alignment horizontal="center" vertical="center" wrapText="1"/>
    </xf>
    <xf numFmtId="9" fontId="8" fillId="6" borderId="0" xfId="0" applyNumberFormat="1" applyFont="1" applyFill="1" applyAlignment="1">
      <alignment horizontal="center" vertical="center" wrapText="1"/>
    </xf>
    <xf numFmtId="9" fontId="10" fillId="11" borderId="0" xfId="0" applyNumberFormat="1" applyFont="1" applyFill="1" applyAlignment="1">
      <alignment horizontal="center" vertical="center" wrapText="1"/>
    </xf>
    <xf numFmtId="10" fontId="4" fillId="12" borderId="0" xfId="3" applyNumberFormat="1" applyFont="1" applyFill="1" applyAlignment="1">
      <alignment horizontal="center" vertical="center"/>
    </xf>
    <xf numFmtId="0" fontId="5" fillId="52" borderId="4" xfId="0" applyFont="1" applyFill="1" applyBorder="1" applyAlignment="1">
      <alignment horizontal="center" vertical="center" wrapText="1"/>
    </xf>
    <xf numFmtId="0" fontId="0" fillId="0" borderId="0" xfId="0" applyAlignment="1">
      <alignment wrapText="1"/>
    </xf>
    <xf numFmtId="0" fontId="0" fillId="12" borderId="0" xfId="0" applyFill="1" applyAlignment="1">
      <alignment horizontal="center"/>
    </xf>
    <xf numFmtId="0" fontId="0" fillId="12" borderId="0" xfId="0" applyFill="1"/>
    <xf numFmtId="0" fontId="0" fillId="12" borderId="0" xfId="0" applyFill="1" applyAlignment="1">
      <alignment wrapText="1"/>
    </xf>
    <xf numFmtId="0" fontId="0" fillId="12" borderId="0" xfId="0" applyFill="1" applyAlignment="1">
      <alignment horizontal="center" vertical="center"/>
    </xf>
    <xf numFmtId="0" fontId="0" fillId="12" borderId="0" xfId="0" applyFill="1" applyAlignment="1">
      <alignment horizontal="center" vertical="center" wrapText="1"/>
    </xf>
    <xf numFmtId="0" fontId="0" fillId="13" borderId="0" xfId="0" applyFill="1"/>
    <xf numFmtId="0" fontId="0" fillId="13" borderId="0" xfId="0" applyFill="1" applyAlignment="1">
      <alignment wrapText="1"/>
    </xf>
    <xf numFmtId="0" fontId="0" fillId="53" borderId="0" xfId="0" applyFill="1"/>
    <xf numFmtId="0" fontId="0" fillId="53" borderId="0" xfId="0" applyFill="1" applyAlignment="1">
      <alignment wrapText="1"/>
    </xf>
    <xf numFmtId="0" fontId="0" fillId="46" borderId="0" xfId="0" applyFill="1"/>
    <xf numFmtId="0" fontId="0" fillId="46" borderId="0" xfId="0" applyFill="1" applyAlignment="1">
      <alignment wrapText="1"/>
    </xf>
    <xf numFmtId="168" fontId="8" fillId="6" borderId="3" xfId="0" applyNumberFormat="1" applyFont="1" applyFill="1" applyBorder="1" applyAlignment="1">
      <alignment horizontal="center" vertical="center" wrapText="1"/>
    </xf>
    <xf numFmtId="175" fontId="8" fillId="6" borderId="3" xfId="2" applyFont="1" applyFill="1" applyBorder="1" applyAlignment="1">
      <alignment horizontal="center" vertical="center" wrapText="1"/>
    </xf>
    <xf numFmtId="167" fontId="9" fillId="6" borderId="3" xfId="0" applyNumberFormat="1" applyFont="1" applyFill="1" applyBorder="1" applyAlignment="1">
      <alignment horizontal="center" vertical="center" wrapText="1"/>
    </xf>
    <xf numFmtId="167" fontId="5" fillId="11" borderId="3"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6" xfId="0" applyFont="1" applyFill="1" applyBorder="1" applyAlignment="1">
      <alignment horizontal="center" vertical="center"/>
    </xf>
    <xf numFmtId="167" fontId="9" fillId="6" borderId="3" xfId="6" applyNumberFormat="1" applyFont="1" applyFill="1" applyBorder="1" applyAlignment="1">
      <alignment horizontal="center" vertical="center" wrapText="1"/>
    </xf>
    <xf numFmtId="167" fontId="9" fillId="6" borderId="5" xfId="6" applyNumberFormat="1" applyFont="1" applyFill="1" applyBorder="1" applyAlignment="1">
      <alignment horizontal="center" vertical="center" wrapText="1"/>
    </xf>
    <xf numFmtId="167" fontId="9" fillId="6" borderId="6" xfId="6" applyNumberFormat="1" applyFont="1" applyFill="1" applyBorder="1" applyAlignment="1">
      <alignment horizontal="center" vertical="center" wrapText="1"/>
    </xf>
    <xf numFmtId="167" fontId="5" fillId="11" borderId="3" xfId="6" applyNumberFormat="1" applyFont="1" applyFill="1" applyBorder="1" applyAlignment="1">
      <alignment horizontal="center" vertical="center" wrapText="1"/>
    </xf>
    <xf numFmtId="167" fontId="5" fillId="11" borderId="5" xfId="6" applyNumberFormat="1" applyFont="1" applyFill="1" applyBorder="1" applyAlignment="1">
      <alignment horizontal="center" vertical="center" wrapText="1"/>
    </xf>
    <xf numFmtId="167" fontId="5" fillId="11" borderId="6" xfId="6" applyNumberFormat="1" applyFont="1" applyFill="1" applyBorder="1" applyAlignment="1">
      <alignment horizontal="center" vertical="center" wrapText="1"/>
    </xf>
    <xf numFmtId="0" fontId="5" fillId="10" borderId="5" xfId="0" applyFont="1" applyFill="1" applyBorder="1" applyAlignment="1">
      <alignment horizontal="center" vertical="center"/>
    </xf>
    <xf numFmtId="167" fontId="5" fillId="10" borderId="3" xfId="6" applyNumberFormat="1" applyFont="1" applyFill="1" applyBorder="1" applyAlignment="1">
      <alignment horizontal="center" vertical="center" wrapText="1"/>
    </xf>
    <xf numFmtId="167" fontId="5" fillId="10" borderId="5" xfId="6" applyNumberFormat="1" applyFont="1" applyFill="1" applyBorder="1" applyAlignment="1">
      <alignment horizontal="center" vertical="center" wrapText="1"/>
    </xf>
    <xf numFmtId="167" fontId="5" fillId="10" borderId="6" xfId="6" applyNumberFormat="1" applyFont="1" applyFill="1" applyBorder="1" applyAlignment="1">
      <alignment horizontal="center" vertical="center" wrapText="1"/>
    </xf>
    <xf numFmtId="167" fontId="8" fillId="6" borderId="3" xfId="6" applyNumberFormat="1" applyFont="1" applyFill="1" applyBorder="1" applyAlignment="1">
      <alignment horizontal="center" vertical="center" wrapText="1"/>
    </xf>
    <xf numFmtId="167" fontId="8" fillId="6" borderId="5" xfId="6" applyNumberFormat="1" applyFont="1" applyFill="1" applyBorder="1" applyAlignment="1">
      <alignment horizontal="center" vertical="center" wrapText="1"/>
    </xf>
    <xf numFmtId="167" fontId="8" fillId="6" borderId="6" xfId="6" applyNumberFormat="1" applyFont="1" applyFill="1" applyBorder="1" applyAlignment="1">
      <alignment horizontal="center" vertical="center" wrapText="1"/>
    </xf>
    <xf numFmtId="168" fontId="8" fillId="6" borderId="3" xfId="6" applyNumberFormat="1" applyFont="1" applyFill="1" applyBorder="1" applyAlignment="1">
      <alignment horizontal="center" vertical="center" wrapText="1"/>
    </xf>
    <xf numFmtId="168" fontId="8" fillId="6" borderId="5" xfId="6" applyNumberFormat="1" applyFont="1" applyFill="1" applyBorder="1" applyAlignment="1">
      <alignment horizontal="center" vertical="center" wrapText="1"/>
    </xf>
    <xf numFmtId="168" fontId="8" fillId="6" borderId="6" xfId="6"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171" fontId="9" fillId="6" borderId="3" xfId="6" applyNumberFormat="1" applyFont="1" applyFill="1" applyBorder="1" applyAlignment="1">
      <alignment horizontal="center" vertical="center" wrapText="1"/>
    </xf>
    <xf numFmtId="171" fontId="9" fillId="6" borderId="5" xfId="6" applyNumberFormat="1" applyFont="1" applyFill="1" applyBorder="1" applyAlignment="1">
      <alignment horizontal="center" vertical="center" wrapText="1"/>
    </xf>
    <xf numFmtId="171" fontId="9" fillId="6" borderId="6" xfId="6" applyNumberFormat="1" applyFont="1" applyFill="1" applyBorder="1" applyAlignment="1">
      <alignment horizontal="center" vertical="center" wrapText="1"/>
    </xf>
    <xf numFmtId="172" fontId="5" fillId="11" borderId="4" xfId="0" applyNumberFormat="1" applyFont="1" applyFill="1" applyBorder="1" applyAlignment="1">
      <alignment horizontal="center" vertical="center" wrapText="1"/>
    </xf>
    <xf numFmtId="0" fontId="5" fillId="22" borderId="3" xfId="0" applyFont="1" applyFill="1" applyBorder="1" applyAlignment="1">
      <alignment horizontal="center" vertical="center" wrapText="1"/>
    </xf>
    <xf numFmtId="0" fontId="5" fillId="22" borderId="5" xfId="0" applyFont="1" applyFill="1" applyBorder="1" applyAlignment="1">
      <alignment horizontal="center" vertical="center" wrapText="1"/>
    </xf>
    <xf numFmtId="0" fontId="5" fillId="22" borderId="6" xfId="0" applyFont="1" applyFill="1" applyBorder="1" applyAlignment="1">
      <alignment horizontal="center" vertical="center" wrapText="1"/>
    </xf>
    <xf numFmtId="172" fontId="9" fillId="6" borderId="3" xfId="0" applyNumberFormat="1" applyFont="1" applyFill="1" applyBorder="1" applyAlignment="1">
      <alignment horizontal="center" vertical="center" wrapText="1"/>
    </xf>
    <xf numFmtId="172" fontId="9" fillId="6" borderId="5" xfId="0" applyNumberFormat="1" applyFont="1" applyFill="1" applyBorder="1" applyAlignment="1">
      <alignment horizontal="center" vertical="center" wrapText="1"/>
    </xf>
    <xf numFmtId="172" fontId="9" fillId="6" borderId="6" xfId="0" applyNumberFormat="1" applyFont="1" applyFill="1" applyBorder="1" applyAlignment="1">
      <alignment horizontal="center" vertical="center" wrapText="1"/>
    </xf>
    <xf numFmtId="172" fontId="5" fillId="11" borderId="3" xfId="0" applyNumberFormat="1" applyFont="1" applyFill="1" applyBorder="1" applyAlignment="1">
      <alignment horizontal="center" vertical="center" wrapText="1"/>
    </xf>
    <xf numFmtId="172" fontId="5" fillId="11" borderId="6" xfId="0" applyNumberFormat="1" applyFont="1" applyFill="1" applyBorder="1" applyAlignment="1">
      <alignment horizontal="center" vertical="center" wrapText="1"/>
    </xf>
    <xf numFmtId="172" fontId="8" fillId="6" borderId="3" xfId="0" applyNumberFormat="1" applyFont="1" applyFill="1" applyBorder="1" applyAlignment="1">
      <alignment horizontal="center" vertical="center" wrapText="1"/>
    </xf>
    <xf numFmtId="172" fontId="8" fillId="6" borderId="5" xfId="0" applyNumberFormat="1" applyFont="1" applyFill="1" applyBorder="1" applyAlignment="1">
      <alignment horizontal="center" vertical="center" wrapText="1"/>
    </xf>
    <xf numFmtId="172" fontId="8" fillId="6" borderId="6" xfId="0" applyNumberFormat="1" applyFont="1" applyFill="1" applyBorder="1" applyAlignment="1">
      <alignment horizontal="center" vertical="center" wrapText="1"/>
    </xf>
    <xf numFmtId="168" fontId="8" fillId="6" borderId="3" xfId="0" applyNumberFormat="1" applyFont="1" applyFill="1" applyBorder="1" applyAlignment="1">
      <alignment horizontal="center" vertical="center" wrapText="1"/>
    </xf>
    <xf numFmtId="168" fontId="8" fillId="6" borderId="5" xfId="0" applyNumberFormat="1" applyFont="1" applyFill="1" applyBorder="1" applyAlignment="1">
      <alignment horizontal="center" vertical="center" wrapText="1"/>
    </xf>
    <xf numFmtId="168" fontId="8" fillId="6" borderId="6" xfId="0" applyNumberFormat="1" applyFont="1" applyFill="1" applyBorder="1" applyAlignment="1">
      <alignment horizontal="center" vertical="center" wrapText="1"/>
    </xf>
    <xf numFmtId="168" fontId="14" fillId="11" borderId="4" xfId="2" applyNumberFormat="1" applyFont="1" applyFill="1" applyBorder="1" applyAlignment="1">
      <alignment horizontal="center" vertical="center" wrapText="1"/>
    </xf>
    <xf numFmtId="172" fontId="5" fillId="11" borderId="5" xfId="0" applyNumberFormat="1" applyFont="1" applyFill="1" applyBorder="1" applyAlignment="1">
      <alignment horizontal="center" vertical="center" wrapText="1"/>
    </xf>
    <xf numFmtId="175" fontId="8" fillId="6" borderId="3" xfId="2" applyFont="1" applyFill="1" applyBorder="1" applyAlignment="1">
      <alignment horizontal="center" vertical="center" wrapText="1"/>
    </xf>
    <xf numFmtId="175" fontId="8" fillId="6" borderId="5" xfId="2" applyFont="1" applyFill="1" applyBorder="1" applyAlignment="1">
      <alignment horizontal="center" vertical="center" wrapText="1"/>
    </xf>
    <xf numFmtId="175" fontId="8" fillId="6" borderId="6" xfId="2" applyFont="1" applyFill="1" applyBorder="1" applyAlignment="1">
      <alignment horizontal="center" vertical="center" wrapText="1"/>
    </xf>
    <xf numFmtId="167" fontId="9" fillId="6" borderId="3" xfId="0" applyNumberFormat="1" applyFont="1" applyFill="1" applyBorder="1" applyAlignment="1">
      <alignment horizontal="center" vertical="center" wrapText="1"/>
    </xf>
    <xf numFmtId="167" fontId="9" fillId="6" borderId="5" xfId="0" applyNumberFormat="1" applyFont="1" applyFill="1" applyBorder="1" applyAlignment="1">
      <alignment horizontal="center" vertical="center" wrapText="1"/>
    </xf>
    <xf numFmtId="167" fontId="9" fillId="6" borderId="6" xfId="0" applyNumberFormat="1" applyFont="1" applyFill="1" applyBorder="1" applyAlignment="1">
      <alignment horizontal="center" vertical="center" wrapText="1"/>
    </xf>
    <xf numFmtId="167" fontId="5" fillId="11" borderId="3" xfId="0" applyNumberFormat="1" applyFont="1" applyFill="1" applyBorder="1" applyAlignment="1">
      <alignment horizontal="center" vertical="center" wrapText="1"/>
    </xf>
    <xf numFmtId="167" fontId="5" fillId="11" borderId="5" xfId="0" applyNumberFormat="1" applyFont="1" applyFill="1" applyBorder="1" applyAlignment="1">
      <alignment horizontal="center" vertical="center" wrapText="1"/>
    </xf>
    <xf numFmtId="167" fontId="5" fillId="11" borderId="6" xfId="0" applyNumberFormat="1" applyFont="1" applyFill="1" applyBorder="1" applyAlignment="1">
      <alignment horizontal="center" vertical="center" wrapText="1"/>
    </xf>
    <xf numFmtId="168" fontId="5" fillId="11" borderId="3" xfId="6" applyNumberFormat="1" applyFont="1" applyFill="1" applyBorder="1" applyAlignment="1">
      <alignment horizontal="center" vertical="center" wrapText="1"/>
    </xf>
    <xf numFmtId="168" fontId="5" fillId="11" borderId="6" xfId="6" applyNumberFormat="1" applyFont="1" applyFill="1" applyBorder="1" applyAlignment="1">
      <alignment horizontal="center" vertical="center" wrapText="1"/>
    </xf>
    <xf numFmtId="168" fontId="9" fillId="6" borderId="3" xfId="6" applyNumberFormat="1" applyFont="1" applyFill="1" applyBorder="1" applyAlignment="1">
      <alignment horizontal="center" vertical="center" wrapText="1"/>
    </xf>
    <xf numFmtId="168" fontId="9" fillId="6" borderId="6" xfId="6" applyNumberFormat="1" applyFont="1" applyFill="1" applyBorder="1" applyAlignment="1">
      <alignment horizontal="center" vertical="center" wrapText="1"/>
    </xf>
    <xf numFmtId="168" fontId="9" fillId="6" borderId="3" xfId="0" applyNumberFormat="1" applyFont="1" applyFill="1" applyBorder="1" applyAlignment="1" applyProtection="1">
      <alignment horizontal="center" vertical="center" wrapText="1"/>
      <protection locked="0"/>
    </xf>
    <xf numFmtId="168" fontId="9" fillId="6" borderId="5" xfId="0" applyNumberFormat="1" applyFont="1" applyFill="1" applyBorder="1" applyAlignment="1" applyProtection="1">
      <alignment horizontal="center" vertical="center" wrapText="1"/>
      <protection locked="0"/>
    </xf>
    <xf numFmtId="168" fontId="9" fillId="6" borderId="6" xfId="0" applyNumberFormat="1" applyFont="1" applyFill="1" applyBorder="1" applyAlignment="1" applyProtection="1">
      <alignment horizontal="center" vertical="center" wrapText="1"/>
      <protection locked="0"/>
    </xf>
    <xf numFmtId="168" fontId="5" fillId="11" borderId="3" xfId="0" applyNumberFormat="1" applyFont="1" applyFill="1" applyBorder="1" applyAlignment="1">
      <alignment horizontal="center" vertical="center" wrapText="1"/>
    </xf>
    <xf numFmtId="168" fontId="5" fillId="11" borderId="5" xfId="0" applyNumberFormat="1" applyFont="1" applyFill="1" applyBorder="1" applyAlignment="1">
      <alignment horizontal="center" vertical="center" wrapText="1"/>
    </xf>
    <xf numFmtId="168" fontId="5" fillId="11" borderId="6" xfId="0" applyNumberFormat="1" applyFont="1" applyFill="1" applyBorder="1" applyAlignment="1">
      <alignment horizontal="center" vertical="center" wrapText="1"/>
    </xf>
    <xf numFmtId="168" fontId="9" fillId="6" borderId="3" xfId="0" applyNumberFormat="1" applyFont="1" applyFill="1" applyBorder="1" applyAlignment="1">
      <alignment horizontal="center" vertical="center" wrapText="1"/>
    </xf>
    <xf numFmtId="168" fontId="9" fillId="6" borderId="5" xfId="0" applyNumberFormat="1" applyFont="1" applyFill="1" applyBorder="1" applyAlignment="1">
      <alignment horizontal="center" vertical="center" wrapText="1"/>
    </xf>
    <xf numFmtId="168" fontId="9" fillId="6" borderId="6" xfId="0" applyNumberFormat="1" applyFont="1" applyFill="1" applyBorder="1" applyAlignment="1">
      <alignment horizontal="center" vertical="center" wrapText="1"/>
    </xf>
    <xf numFmtId="167" fontId="9" fillId="6" borderId="3" xfId="6" applyNumberFormat="1" applyFont="1" applyFill="1" applyBorder="1" applyAlignment="1" applyProtection="1">
      <alignment horizontal="center" vertical="center" wrapText="1"/>
      <protection locked="0"/>
    </xf>
    <xf numFmtId="167" fontId="9" fillId="6" borderId="5" xfId="6" applyNumberFormat="1" applyFont="1" applyFill="1" applyBorder="1" applyAlignment="1" applyProtection="1">
      <alignment horizontal="center" vertical="center" wrapText="1"/>
      <protection locked="0"/>
    </xf>
    <xf numFmtId="167" fontId="9" fillId="6" borderId="6" xfId="6" applyNumberFormat="1" applyFont="1" applyFill="1" applyBorder="1" applyAlignment="1" applyProtection="1">
      <alignment horizontal="center" vertical="center" wrapText="1"/>
      <protection locked="0"/>
    </xf>
    <xf numFmtId="3" fontId="5" fillId="11" borderId="3" xfId="0" applyNumberFormat="1" applyFont="1" applyFill="1" applyBorder="1" applyAlignment="1">
      <alignment horizontal="center" vertical="center" wrapText="1"/>
    </xf>
    <xf numFmtId="3" fontId="5" fillId="11" borderId="5" xfId="0" applyNumberFormat="1" applyFont="1" applyFill="1" applyBorder="1" applyAlignment="1">
      <alignment horizontal="center" vertical="center" wrapText="1"/>
    </xf>
    <xf numFmtId="3" fontId="5" fillId="11" borderId="6" xfId="0" applyNumberFormat="1" applyFont="1" applyFill="1" applyBorder="1" applyAlignment="1">
      <alignment horizontal="center" vertical="center" wrapText="1"/>
    </xf>
    <xf numFmtId="175" fontId="5" fillId="11" borderId="3" xfId="2" applyFont="1" applyFill="1" applyBorder="1" applyAlignment="1">
      <alignment horizontal="center" vertical="center" wrapText="1"/>
    </xf>
    <xf numFmtId="175" fontId="5" fillId="11" borderId="5" xfId="2" applyFont="1" applyFill="1" applyBorder="1" applyAlignment="1">
      <alignment horizontal="center" vertical="center" wrapText="1"/>
    </xf>
    <xf numFmtId="168" fontId="8" fillId="6" borderId="3" xfId="2" applyNumberFormat="1" applyFont="1" applyFill="1" applyBorder="1" applyAlignment="1">
      <alignment horizontal="center" vertical="center" wrapText="1"/>
    </xf>
    <xf numFmtId="168" fontId="8" fillId="6" borderId="5" xfId="2" applyNumberFormat="1" applyFont="1" applyFill="1" applyBorder="1" applyAlignment="1">
      <alignment horizontal="center" vertical="center" wrapText="1"/>
    </xf>
    <xf numFmtId="168" fontId="8" fillId="6" borderId="6" xfId="2" applyNumberFormat="1" applyFont="1" applyFill="1" applyBorder="1" applyAlignment="1">
      <alignment horizontal="center" vertical="center" wrapText="1"/>
    </xf>
    <xf numFmtId="175" fontId="9" fillId="6" borderId="3" xfId="2" applyFont="1" applyFill="1" applyBorder="1" applyAlignment="1">
      <alignment horizontal="center" vertical="center" wrapText="1"/>
    </xf>
    <xf numFmtId="175" fontId="9" fillId="6" borderId="5" xfId="2" applyFont="1" applyFill="1" applyBorder="1" applyAlignment="1">
      <alignment horizontal="center" vertical="center" wrapText="1"/>
    </xf>
    <xf numFmtId="0" fontId="9" fillId="6" borderId="6" xfId="0" applyFont="1" applyFill="1" applyBorder="1" applyAlignment="1">
      <alignment horizontal="center" vertical="center" wrapText="1"/>
    </xf>
    <xf numFmtId="0" fontId="5" fillId="19" borderId="3"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23" fillId="11" borderId="6" xfId="0" applyFont="1" applyFill="1" applyBorder="1" applyAlignment="1">
      <alignment horizontal="center" vertical="center" wrapText="1"/>
    </xf>
    <xf numFmtId="167" fontId="8" fillId="6" borderId="3" xfId="0" applyNumberFormat="1" applyFont="1" applyFill="1" applyBorder="1" applyAlignment="1">
      <alignment horizontal="center" vertical="center" wrapText="1"/>
    </xf>
    <xf numFmtId="167" fontId="8" fillId="6" borderId="6" xfId="0" applyNumberFormat="1" applyFont="1" applyFill="1" applyBorder="1" applyAlignment="1">
      <alignment horizontal="center" vertical="center" wrapText="1"/>
    </xf>
    <xf numFmtId="172" fontId="5" fillId="10" borderId="3" xfId="0" applyNumberFormat="1" applyFont="1" applyFill="1" applyBorder="1" applyAlignment="1">
      <alignment horizontal="center" vertical="center" wrapText="1"/>
    </xf>
    <xf numFmtId="172" fontId="5" fillId="10" borderId="5" xfId="0" applyNumberFormat="1" applyFont="1" applyFill="1" applyBorder="1" applyAlignment="1">
      <alignment horizontal="center" vertical="center" wrapText="1"/>
    </xf>
    <xf numFmtId="172" fontId="5" fillId="10" borderId="6" xfId="0" applyNumberFormat="1" applyFont="1" applyFill="1" applyBorder="1" applyAlignment="1">
      <alignment horizontal="center" vertical="center" wrapText="1"/>
    </xf>
    <xf numFmtId="175" fontId="5" fillId="11" borderId="6" xfId="2" applyFont="1" applyFill="1" applyBorder="1" applyAlignment="1">
      <alignment horizontal="center" vertical="center" wrapText="1"/>
    </xf>
    <xf numFmtId="177" fontId="8" fillId="6" borderId="3" xfId="0" applyNumberFormat="1" applyFont="1" applyFill="1" applyBorder="1" applyAlignment="1">
      <alignment horizontal="center" vertical="center" wrapText="1"/>
    </xf>
    <xf numFmtId="177" fontId="8" fillId="6" borderId="6" xfId="0" applyNumberFormat="1" applyFont="1" applyFill="1" applyBorder="1" applyAlignment="1">
      <alignment horizontal="center" vertical="center" wrapText="1"/>
    </xf>
    <xf numFmtId="172" fontId="9" fillId="6" borderId="3" xfId="2" applyNumberFormat="1" applyFont="1" applyFill="1" applyBorder="1" applyAlignment="1">
      <alignment horizontal="center" vertical="center" wrapText="1"/>
    </xf>
    <xf numFmtId="175" fontId="9" fillId="6" borderId="6" xfId="2" applyFont="1" applyFill="1" applyBorder="1" applyAlignment="1">
      <alignment horizontal="center" vertical="center" wrapText="1"/>
    </xf>
    <xf numFmtId="167" fontId="8" fillId="6" borderId="5" xfId="0" applyNumberFormat="1"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5" fillId="10" borderId="6" xfId="0" applyNumberFormat="1" applyFont="1" applyFill="1" applyBorder="1" applyAlignment="1">
      <alignment horizontal="center" vertical="center" wrapText="1"/>
    </xf>
    <xf numFmtId="3" fontId="8" fillId="6" borderId="3" xfId="0" applyNumberFormat="1" applyFont="1" applyFill="1" applyBorder="1" applyAlignment="1">
      <alignment horizontal="center" vertical="center" wrapText="1"/>
    </xf>
    <xf numFmtId="3" fontId="8" fillId="6" borderId="6" xfId="0" applyNumberFormat="1" applyFont="1" applyFill="1" applyBorder="1" applyAlignment="1">
      <alignment horizontal="center" vertical="center" wrapText="1"/>
    </xf>
    <xf numFmtId="3" fontId="10" fillId="11" borderId="3" xfId="0" applyNumberFormat="1" applyFont="1" applyFill="1" applyBorder="1" applyAlignment="1">
      <alignment horizontal="center" vertical="center" wrapText="1"/>
    </xf>
    <xf numFmtId="3" fontId="10" fillId="11" borderId="6" xfId="0" applyNumberFormat="1" applyFont="1" applyFill="1" applyBorder="1" applyAlignment="1">
      <alignment horizontal="center" vertical="center" wrapText="1"/>
    </xf>
    <xf numFmtId="4" fontId="10" fillId="12" borderId="3" xfId="0" applyNumberFormat="1" applyFont="1" applyFill="1" applyBorder="1" applyAlignment="1">
      <alignment horizontal="center" vertical="center" wrapText="1"/>
    </xf>
    <xf numFmtId="4" fontId="10" fillId="12" borderId="6" xfId="0" applyNumberFormat="1" applyFont="1" applyFill="1" applyBorder="1" applyAlignment="1">
      <alignment horizontal="center" vertical="center" wrapText="1"/>
    </xf>
    <xf numFmtId="4" fontId="10" fillId="13" borderId="3" xfId="0" applyNumberFormat="1" applyFont="1" applyFill="1" applyBorder="1" applyAlignment="1">
      <alignment horizontal="center" vertical="center" wrapText="1"/>
    </xf>
    <xf numFmtId="4" fontId="10" fillId="13" borderId="6"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center" wrapText="1"/>
    </xf>
    <xf numFmtId="3" fontId="5" fillId="12" borderId="6" xfId="0" applyNumberFormat="1" applyFont="1" applyFill="1" applyBorder="1" applyAlignment="1">
      <alignment horizontal="center" vertical="center" wrapText="1"/>
    </xf>
    <xf numFmtId="3" fontId="8" fillId="21" borderId="3" xfId="0" applyNumberFormat="1" applyFont="1" applyFill="1" applyBorder="1" applyAlignment="1">
      <alignment horizontal="center" vertical="center" wrapText="1"/>
    </xf>
    <xf numFmtId="3" fontId="8" fillId="21" borderId="6" xfId="0" applyNumberFormat="1" applyFont="1" applyFill="1" applyBorder="1" applyAlignment="1">
      <alignment horizontal="center" vertical="center" wrapText="1"/>
    </xf>
    <xf numFmtId="3" fontId="8" fillId="6" borderId="3" xfId="0" applyNumberFormat="1" applyFont="1" applyFill="1" applyBorder="1" applyAlignment="1">
      <alignment horizontal="center" vertical="center"/>
    </xf>
    <xf numFmtId="3" fontId="8" fillId="6" borderId="6" xfId="0" applyNumberFormat="1" applyFont="1" applyFill="1" applyBorder="1" applyAlignment="1">
      <alignment horizontal="center" vertical="center"/>
    </xf>
    <xf numFmtId="3" fontId="5" fillId="13"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3" fillId="11" borderId="3" xfId="5"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0" xfId="0" applyFont="1" applyFill="1" applyAlignment="1">
      <alignment horizontal="center" vertical="center"/>
    </xf>
    <xf numFmtId="3" fontId="18" fillId="40" borderId="3" xfId="0" applyNumberFormat="1" applyFont="1" applyFill="1" applyBorder="1" applyAlignment="1">
      <alignment horizontal="justify" vertical="center" wrapText="1"/>
    </xf>
    <xf numFmtId="3" fontId="18" fillId="40" borderId="6" xfId="0" applyNumberFormat="1" applyFont="1" applyFill="1" applyBorder="1" applyAlignment="1">
      <alignment horizontal="justify" vertical="center" wrapText="1"/>
    </xf>
    <xf numFmtId="3" fontId="10" fillId="12" borderId="3" xfId="0" applyNumberFormat="1" applyFont="1" applyFill="1" applyBorder="1" applyAlignment="1">
      <alignment horizontal="center" vertical="center" wrapText="1"/>
    </xf>
    <xf numFmtId="3" fontId="10" fillId="12" borderId="6" xfId="0" applyNumberFormat="1" applyFont="1" applyFill="1" applyBorder="1" applyAlignment="1">
      <alignment horizontal="center" vertical="center" wrapText="1"/>
    </xf>
    <xf numFmtId="0" fontId="0" fillId="0" borderId="0" xfId="0" applyAlignment="1">
      <alignment horizontal="center"/>
    </xf>
  </cellXfs>
  <cellStyles count="8">
    <cellStyle name="Celda de comprobación" xfId="4" builtinId="23"/>
    <cellStyle name="Hipervínculo" xfId="5" builtinId="8"/>
    <cellStyle name="Hyperlink" xfId="7" xr:uid="{F06C507B-3B73-4E21-930F-0FEF4A25A9C4}"/>
    <cellStyle name="Millares" xfId="1" builtinId="3"/>
    <cellStyle name="Moneda" xfId="2" builtinId="4"/>
    <cellStyle name="Moneda [0] 2" xfId="6" xr:uid="{0793F608-AF66-451F-8D3C-4816CCE4D71D}"/>
    <cellStyle name="Normal" xfId="0" builtinId="0"/>
    <cellStyle name="Porcentaje" xfId="3" builtinId="5"/>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30078</xdr:colOff>
      <xdr:row>0</xdr:row>
      <xdr:rowOff>0</xdr:rowOff>
    </xdr:from>
    <xdr:to>
      <xdr:col>49</xdr:col>
      <xdr:colOff>58302</xdr:colOff>
      <xdr:row>6</xdr:row>
      <xdr:rowOff>423334</xdr:rowOff>
    </xdr:to>
    <xdr:sp macro="" textlink="">
      <xdr:nvSpPr>
        <xdr:cNvPr id="2" name="Rectángulo redondeado 1">
          <a:extLst>
            <a:ext uri="{FF2B5EF4-FFF2-40B4-BE49-F238E27FC236}">
              <a16:creationId xmlns:a16="http://schemas.microsoft.com/office/drawing/2014/main" id="{EC6D81FC-616E-4B63-AA91-262F0D5D9240}"/>
            </a:ext>
          </a:extLst>
        </xdr:cNvPr>
        <xdr:cNvSpPr/>
      </xdr:nvSpPr>
      <xdr:spPr>
        <a:xfrm>
          <a:off x="30078" y="0"/>
          <a:ext cx="108653329" cy="1235466"/>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48742</xdr:colOff>
      <xdr:row>0</xdr:row>
      <xdr:rowOff>31846</xdr:rowOff>
    </xdr:from>
    <xdr:to>
      <xdr:col>0</xdr:col>
      <xdr:colOff>1213556</xdr:colOff>
      <xdr:row>6</xdr:row>
      <xdr:rowOff>310445</xdr:rowOff>
    </xdr:to>
    <xdr:pic>
      <xdr:nvPicPr>
        <xdr:cNvPr id="3" name="Imagen 2" descr="Logotipo, nombre de la empresa&#10;&#10;Descripción generada automáticamente">
          <a:extLst>
            <a:ext uri="{FF2B5EF4-FFF2-40B4-BE49-F238E27FC236}">
              <a16:creationId xmlns:a16="http://schemas.microsoft.com/office/drawing/2014/main" id="{49969ACE-443B-4E46-BA7D-1D5EE2C6833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8742" y="31846"/>
          <a:ext cx="1164814" cy="1086319"/>
        </a:xfrm>
        <a:prstGeom prst="rect">
          <a:avLst/>
        </a:prstGeom>
      </xdr:spPr>
    </xdr:pic>
    <xdr:clientData/>
  </xdr:twoCellAnchor>
  <xdr:twoCellAnchor>
    <xdr:from>
      <xdr:col>48</xdr:col>
      <xdr:colOff>818444</xdr:colOff>
      <xdr:row>0</xdr:row>
      <xdr:rowOff>0</xdr:rowOff>
    </xdr:from>
    <xdr:to>
      <xdr:col>48</xdr:col>
      <xdr:colOff>2084464</xdr:colOff>
      <xdr:row>6</xdr:row>
      <xdr:rowOff>366889</xdr:rowOff>
    </xdr:to>
    <xdr:pic>
      <xdr:nvPicPr>
        <xdr:cNvPr id="4" name="Imagen 3" descr="Logotipo, nombre de la empresa&#10;&#10;Descripción generada automáticamente">
          <a:extLst>
            <a:ext uri="{FF2B5EF4-FFF2-40B4-BE49-F238E27FC236}">
              <a16:creationId xmlns:a16="http://schemas.microsoft.com/office/drawing/2014/main" id="{8831FB76-CF9A-40BE-A8EE-818A007640E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6812644" y="0"/>
          <a:ext cx="1266020" cy="1174609"/>
        </a:xfrm>
        <a:prstGeom prst="rect">
          <a:avLst/>
        </a:prstGeom>
      </xdr:spPr>
    </xdr:pic>
    <xdr:clientData/>
  </xdr:twoCellAnchor>
  <xdr:twoCellAnchor>
    <xdr:from>
      <xdr:col>19</xdr:col>
      <xdr:colOff>751974</xdr:colOff>
      <xdr:row>3</xdr:row>
      <xdr:rowOff>20053</xdr:rowOff>
    </xdr:from>
    <xdr:to>
      <xdr:col>22</xdr:col>
      <xdr:colOff>1915027</xdr:colOff>
      <xdr:row>6</xdr:row>
      <xdr:rowOff>10026</xdr:rowOff>
    </xdr:to>
    <xdr:sp macro="" textlink="">
      <xdr:nvSpPr>
        <xdr:cNvPr id="6" name="CuadroTexto 5">
          <a:extLst>
            <a:ext uri="{FF2B5EF4-FFF2-40B4-BE49-F238E27FC236}">
              <a16:creationId xmlns:a16="http://schemas.microsoft.com/office/drawing/2014/main" id="{9DD4D02C-1159-9D42-3BDA-DC8816AD51E8}"/>
            </a:ext>
          </a:extLst>
        </xdr:cNvPr>
        <xdr:cNvSpPr txBox="1"/>
      </xdr:nvSpPr>
      <xdr:spPr>
        <a:xfrm>
          <a:off x="48597553" y="381000"/>
          <a:ext cx="8983579" cy="441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PLAN ESTRATEGICO INSTITUCIONAL 2T 2025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E059EC50-ADD9-4ECE-AFBD-6618CEE15C8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E46487F5-FF87-4AAB-B208-71CE275C07C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B801E96D-6DF3-469F-98B9-24E66A84FB4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C929D6E6-6484-4B88-8570-042CCE8F5C2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row r="27">
          <cell r="M27">
            <v>61967599192</v>
          </cell>
        </row>
        <row r="31">
          <cell r="M31">
            <v>22151528945</v>
          </cell>
        </row>
        <row r="33">
          <cell r="M33">
            <v>223960000</v>
          </cell>
        </row>
        <row r="34">
          <cell r="M34">
            <v>12189749183</v>
          </cell>
        </row>
        <row r="36">
          <cell r="M36">
            <v>9582823268</v>
          </cell>
        </row>
        <row r="39">
          <cell r="M39">
            <v>9941096360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Carolina\AppData\:f:\r\personal\jtorresm_mintic_gov_co\Documents\Documentos\2025\CLARITY\INFORMES%3fcsf=1&amp;web=1&amp;e=6scfek" TargetMode="External"/><Relationship Id="rId1" Type="http://schemas.openxmlformats.org/officeDocument/2006/relationships/hyperlink" Target="file:///C:\Users\Carolina\AppData\Local\Microsoft\Windows\INetCache\Content.Outlook\AppData\:f:\r\personal\jtorresm_mintic_gov_co\Documents\Documentos\2025\CLARITY\INFORMES%3fcsf=1&amp;web=1&amp;e=6scfe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35EB-A62D-4C1A-AF7A-3ED5BCB4D604}">
  <sheetPr>
    <tabColor rgb="FF0066FF"/>
  </sheetPr>
  <dimension ref="A1:BD103"/>
  <sheetViews>
    <sheetView tabSelected="1" topLeftCell="C1" zoomScale="32" zoomScaleNormal="32" zoomScaleSheetLayoutView="50" workbookViewId="0">
      <pane ySplit="8" topLeftCell="A9" activePane="bottomLeft" state="frozen"/>
      <selection activeCell="V73" sqref="V73"/>
      <selection pane="bottomLeft" activeCell="S9" sqref="S9"/>
    </sheetView>
  </sheetViews>
  <sheetFormatPr baseColWidth="10" defaultColWidth="38" defaultRowHeight="20.399999999999999" outlineLevelCol="1" x14ac:dyDescent="0.3"/>
  <cols>
    <col min="1" max="5" width="38" style="1"/>
    <col min="6" max="15" width="38" style="1" customWidth="1"/>
    <col min="16" max="16" width="38" style="1" hidden="1" customWidth="1"/>
    <col min="17" max="18" width="38" style="1" customWidth="1"/>
    <col min="19" max="19" width="51.44140625" style="1" customWidth="1"/>
    <col min="20" max="31" width="38" style="1" customWidth="1"/>
    <col min="32" max="34" width="38" style="1" hidden="1" customWidth="1"/>
    <col min="35" max="35" width="38" style="1" customWidth="1"/>
    <col min="36" max="37" width="38" style="1" hidden="1" customWidth="1"/>
    <col min="38" max="38" width="38" style="1" hidden="1" customWidth="1" outlineLevel="1"/>
    <col min="39" max="39" width="83.88671875" style="1" customWidth="1" outlineLevel="1"/>
    <col min="40" max="40" width="55" style="1" customWidth="1" outlineLevel="1"/>
    <col min="41" max="41" width="73.5546875" style="1" customWidth="1" outlineLevel="1"/>
    <col min="42" max="42" width="65.6640625" style="1" customWidth="1" outlineLevel="1"/>
    <col min="43" max="43" width="56.33203125" style="1" hidden="1" customWidth="1" outlineLevel="1"/>
    <col min="44" max="44" width="45.33203125" style="1" hidden="1" customWidth="1" outlineLevel="1"/>
    <col min="45" max="46" width="55" style="1" hidden="1" customWidth="1" outlineLevel="1"/>
    <col min="47" max="47" width="38" style="1" customWidth="1" outlineLevel="1"/>
    <col min="48" max="48" width="38" style="1" customWidth="1"/>
    <col min="49" max="49" width="38" style="1" customWidth="1" outlineLevel="1"/>
    <col min="50" max="50" width="38" style="1" hidden="1" customWidth="1" outlineLevel="1"/>
    <col min="51" max="51" width="0" style="4" hidden="1" customWidth="1"/>
    <col min="52" max="54" width="38" style="1" hidden="1" customWidth="1"/>
    <col min="55" max="56" width="0" style="1" hidden="1" customWidth="1"/>
    <col min="57" max="16384" width="38" style="1"/>
  </cols>
  <sheetData>
    <row r="1" spans="1:56" ht="22.2" customHeight="1" x14ac:dyDescent="0.3">
      <c r="M1" s="2"/>
      <c r="N1" s="2"/>
      <c r="O1" s="2"/>
      <c r="AL1" s="3"/>
      <c r="AM1" s="3"/>
      <c r="AN1" s="3"/>
      <c r="AO1" s="3"/>
      <c r="AP1" s="3"/>
      <c r="AQ1" s="3"/>
      <c r="AR1" s="3"/>
      <c r="AS1" s="3"/>
      <c r="AT1" s="3"/>
      <c r="AU1" s="3"/>
      <c r="AV1" s="3"/>
      <c r="AW1" s="3"/>
      <c r="AX1" s="3"/>
    </row>
    <row r="2" spans="1:56" ht="4.95" customHeight="1" x14ac:dyDescent="0.3">
      <c r="M2" s="2"/>
      <c r="N2" s="2"/>
      <c r="O2" s="2"/>
      <c r="AL2" s="3"/>
      <c r="AM2" s="3"/>
      <c r="AN2" s="3"/>
      <c r="AO2" s="3"/>
      <c r="AP2" s="3"/>
      <c r="AQ2" s="3"/>
      <c r="AR2" s="3"/>
      <c r="AS2" s="3"/>
      <c r="AT2" s="3"/>
      <c r="AU2" s="3"/>
      <c r="AV2" s="3"/>
      <c r="AW2" s="3"/>
      <c r="AX2" s="3"/>
    </row>
    <row r="3" spans="1:56" ht="1.2" customHeight="1" x14ac:dyDescent="0.3">
      <c r="M3" s="2"/>
      <c r="N3" s="2"/>
      <c r="O3" s="2"/>
      <c r="AL3" s="3"/>
      <c r="AM3" s="3"/>
      <c r="AN3" s="3"/>
      <c r="AO3" s="3"/>
      <c r="AP3" s="3"/>
      <c r="AQ3" s="3"/>
      <c r="AR3" s="3"/>
      <c r="AS3" s="3"/>
      <c r="AT3" s="3"/>
      <c r="AU3" s="3"/>
      <c r="AV3" s="3"/>
      <c r="AW3" s="3"/>
      <c r="AX3" s="3"/>
    </row>
    <row r="4" spans="1:56" ht="5.4" customHeight="1" x14ac:dyDescent="0.3">
      <c r="M4" s="2"/>
      <c r="N4" s="2"/>
      <c r="O4" s="2"/>
      <c r="AL4" s="3"/>
      <c r="AM4" s="3"/>
      <c r="AN4" s="3"/>
      <c r="AO4" s="3"/>
      <c r="AP4" s="3"/>
      <c r="AQ4" s="3"/>
      <c r="AR4" s="3"/>
      <c r="AS4" s="3"/>
      <c r="AT4" s="3"/>
      <c r="AU4" s="3"/>
      <c r="AV4" s="3"/>
      <c r="AW4" s="3"/>
      <c r="AX4" s="3"/>
    </row>
    <row r="5" spans="1:56" ht="16.95" hidden="1" customHeight="1" x14ac:dyDescent="0.3">
      <c r="M5" s="2"/>
      <c r="N5" s="2"/>
      <c r="O5" s="2"/>
      <c r="AL5" s="3"/>
      <c r="AM5" s="3"/>
      <c r="AN5" s="3"/>
      <c r="AO5" s="3"/>
      <c r="AP5" s="3"/>
      <c r="AQ5" s="3"/>
      <c r="AR5" s="3"/>
      <c r="AS5" s="3"/>
      <c r="AT5" s="3"/>
      <c r="AU5" s="3"/>
      <c r="AV5" s="3"/>
      <c r="AW5" s="3"/>
      <c r="AX5" s="3"/>
    </row>
    <row r="6" spans="1:56" ht="30" customHeight="1" x14ac:dyDescent="0.3">
      <c r="M6" s="2"/>
      <c r="N6" s="2"/>
      <c r="O6" s="2"/>
      <c r="AL6" s="5"/>
      <c r="AM6" s="5"/>
      <c r="AN6" s="5"/>
      <c r="AO6" s="5"/>
      <c r="AP6" s="5"/>
      <c r="AQ6" s="5"/>
      <c r="AR6" s="5"/>
      <c r="AS6" s="5"/>
      <c r="AT6" s="5"/>
      <c r="AU6" s="5"/>
      <c r="AV6" s="5"/>
      <c r="AW6" s="5"/>
      <c r="AX6" s="5"/>
    </row>
    <row r="7" spans="1:56" s="2" customFormat="1" ht="36.6" customHeight="1" thickBot="1" x14ac:dyDescent="0.35">
      <c r="AG7" s="6"/>
      <c r="AL7" s="7"/>
      <c r="AM7" s="7"/>
      <c r="AN7" s="7"/>
      <c r="AO7" s="7"/>
      <c r="AP7" s="7"/>
      <c r="AQ7" s="7"/>
      <c r="AR7" s="7"/>
      <c r="AS7" s="7"/>
      <c r="AT7" s="7"/>
      <c r="AU7" s="7"/>
      <c r="AV7" s="7"/>
      <c r="AY7" s="8"/>
    </row>
    <row r="8" spans="1:56" s="13" customFormat="1" ht="69" customHeight="1" thickTop="1" x14ac:dyDescent="0.3">
      <c r="A8" s="9" t="s">
        <v>0</v>
      </c>
      <c r="B8" s="9" t="s">
        <v>1</v>
      </c>
      <c r="C8" s="9" t="s">
        <v>2</v>
      </c>
      <c r="D8" s="9" t="s">
        <v>3</v>
      </c>
      <c r="E8" s="9" t="s">
        <v>4</v>
      </c>
      <c r="F8" s="9" t="s">
        <v>5</v>
      </c>
      <c r="G8" s="9" t="s">
        <v>6</v>
      </c>
      <c r="H8" s="9" t="s">
        <v>7</v>
      </c>
      <c r="I8" s="9" t="s">
        <v>8</v>
      </c>
      <c r="J8" s="9" t="s">
        <v>9</v>
      </c>
      <c r="K8" s="9" t="s">
        <v>10</v>
      </c>
      <c r="L8" s="9" t="s">
        <v>11</v>
      </c>
      <c r="M8" s="9" t="s">
        <v>12</v>
      </c>
      <c r="N8" s="9" t="s">
        <v>13</v>
      </c>
      <c r="O8" s="9" t="s">
        <v>14</v>
      </c>
      <c r="P8" s="9" t="s">
        <v>15</v>
      </c>
      <c r="Q8" s="9" t="s">
        <v>16</v>
      </c>
      <c r="R8" s="9" t="s">
        <v>17</v>
      </c>
      <c r="S8" s="9" t="s">
        <v>18</v>
      </c>
      <c r="T8" s="9" t="s">
        <v>19</v>
      </c>
      <c r="U8" s="9" t="s">
        <v>20</v>
      </c>
      <c r="V8" s="9" t="s">
        <v>21</v>
      </c>
      <c r="W8" s="9" t="s">
        <v>22</v>
      </c>
      <c r="X8" s="9" t="s">
        <v>23</v>
      </c>
      <c r="Y8" s="9" t="s">
        <v>24</v>
      </c>
      <c r="Z8" s="9" t="s">
        <v>25</v>
      </c>
      <c r="AA8" s="9" t="s">
        <v>26</v>
      </c>
      <c r="AB8" s="9" t="s">
        <v>27</v>
      </c>
      <c r="AC8" s="9" t="s">
        <v>28</v>
      </c>
      <c r="AD8" s="9" t="s">
        <v>29</v>
      </c>
      <c r="AE8" s="10" t="s">
        <v>30</v>
      </c>
      <c r="AF8" s="11"/>
      <c r="AG8" s="9" t="s">
        <v>31</v>
      </c>
      <c r="AH8" s="9" t="s">
        <v>32</v>
      </c>
      <c r="AI8" s="10" t="s">
        <v>33</v>
      </c>
      <c r="AJ8" s="9" t="s">
        <v>34</v>
      </c>
      <c r="AK8" s="9" t="s">
        <v>35</v>
      </c>
      <c r="AL8" s="9" t="s">
        <v>36</v>
      </c>
      <c r="AM8" s="9" t="s">
        <v>37</v>
      </c>
      <c r="AN8" s="9" t="s">
        <v>38</v>
      </c>
      <c r="AO8" s="10" t="s">
        <v>39</v>
      </c>
      <c r="AP8" s="10" t="s">
        <v>40</v>
      </c>
      <c r="AQ8" s="9" t="s">
        <v>41</v>
      </c>
      <c r="AR8" s="9" t="s">
        <v>42</v>
      </c>
      <c r="AS8" s="10" t="s">
        <v>43</v>
      </c>
      <c r="AT8" s="10" t="s">
        <v>44</v>
      </c>
      <c r="AU8" s="9" t="s">
        <v>45</v>
      </c>
      <c r="AV8" s="9" t="s">
        <v>46</v>
      </c>
      <c r="AW8" s="9" t="s">
        <v>47</v>
      </c>
      <c r="AX8" s="11" t="s">
        <v>48</v>
      </c>
      <c r="AY8" s="12" t="s">
        <v>49</v>
      </c>
      <c r="AZ8" s="4" t="s">
        <v>50</v>
      </c>
      <c r="BA8" s="4" t="s">
        <v>51</v>
      </c>
      <c r="BB8" s="13" t="s">
        <v>52</v>
      </c>
      <c r="BC8" s="13" t="s">
        <v>53</v>
      </c>
      <c r="BD8" s="13" t="s">
        <v>54</v>
      </c>
    </row>
    <row r="9" spans="1:56" ht="367.2" customHeight="1" x14ac:dyDescent="0.3">
      <c r="A9" s="324" t="s">
        <v>55</v>
      </c>
      <c r="B9" s="324" t="s">
        <v>56</v>
      </c>
      <c r="C9" s="324" t="s">
        <v>57</v>
      </c>
      <c r="D9" s="324" t="s">
        <v>58</v>
      </c>
      <c r="E9" s="324" t="s">
        <v>59</v>
      </c>
      <c r="F9" s="324" t="s">
        <v>60</v>
      </c>
      <c r="G9" s="330" t="s">
        <v>61</v>
      </c>
      <c r="H9" s="339" t="s">
        <v>62</v>
      </c>
      <c r="I9" s="339" t="s">
        <v>63</v>
      </c>
      <c r="J9" s="342">
        <v>21009814332</v>
      </c>
      <c r="K9" s="345">
        <v>20528145712.880001</v>
      </c>
      <c r="L9" s="332">
        <v>22370105598</v>
      </c>
      <c r="M9" s="332">
        <v>20985792613.84</v>
      </c>
      <c r="N9" s="335">
        <v>22635334393</v>
      </c>
      <c r="O9" s="335">
        <v>1655062253.98</v>
      </c>
      <c r="P9" s="335">
        <f>(N9*0.03)+N9</f>
        <v>23314394424.790001</v>
      </c>
      <c r="Q9" s="327" t="s">
        <v>64</v>
      </c>
      <c r="R9" s="327" t="s">
        <v>65</v>
      </c>
      <c r="S9" s="16" t="s">
        <v>66</v>
      </c>
      <c r="T9" s="16" t="s">
        <v>67</v>
      </c>
      <c r="U9" s="17">
        <v>0</v>
      </c>
      <c r="V9" s="17">
        <f>Z9</f>
        <v>2479</v>
      </c>
      <c r="W9" s="18" t="s">
        <v>68</v>
      </c>
      <c r="X9" s="18" t="s">
        <v>69</v>
      </c>
      <c r="Y9" s="19">
        <v>2479</v>
      </c>
      <c r="Z9" s="20">
        <v>2479</v>
      </c>
      <c r="AA9" s="19">
        <v>8276</v>
      </c>
      <c r="AB9" s="19">
        <v>8158</v>
      </c>
      <c r="AC9" s="17">
        <v>4903</v>
      </c>
      <c r="AD9" s="18">
        <v>224</v>
      </c>
      <c r="AE9" s="21">
        <v>1173</v>
      </c>
      <c r="AF9" s="22"/>
      <c r="AG9" s="23"/>
      <c r="AH9" s="23"/>
      <c r="AI9" s="21">
        <f>AD9+AE9+AG9+AH9</f>
        <v>1397</v>
      </c>
      <c r="AJ9" s="17"/>
      <c r="AK9" s="17">
        <v>2000</v>
      </c>
      <c r="AL9" s="17">
        <v>0</v>
      </c>
      <c r="AM9" s="18" t="s">
        <v>70</v>
      </c>
      <c r="AN9" s="18" t="s">
        <v>71</v>
      </c>
      <c r="AO9" s="24" t="s">
        <v>72</v>
      </c>
      <c r="AP9" s="24" t="s">
        <v>73</v>
      </c>
      <c r="AQ9" s="18"/>
      <c r="AR9" s="18"/>
      <c r="AS9" s="25"/>
      <c r="AT9" s="25"/>
      <c r="AU9" s="17">
        <f>+_xlfn.IFS(T9="Acumulado",Y9+AA9+AC9+AK9,T9="Capacidad",AK9,T9="Flujo",AK9,T9="Reducción",AK9,T9="Stock",AK9)</f>
        <v>17658</v>
      </c>
      <c r="AV9" s="17">
        <f>+_xlfn.IFS(T9="Acumulado",Z9+AB9+AI9+AJ9+AL9,T9="Capacidad",AI9,T9="Flujo",AI9,T9="Reducción",AI9,T9="Stock",AI9)</f>
        <v>12034</v>
      </c>
      <c r="AW9" s="327" t="s">
        <v>74</v>
      </c>
      <c r="AX9" s="26" t="s">
        <v>74</v>
      </c>
      <c r="AY9" s="27" t="s">
        <v>75</v>
      </c>
      <c r="AZ9" s="28"/>
      <c r="BA9" s="28"/>
      <c r="BB9" s="28"/>
      <c r="BC9" s="29"/>
      <c r="BD9" s="29"/>
    </row>
    <row r="10" spans="1:56" ht="142.80000000000001" x14ac:dyDescent="0.3">
      <c r="A10" s="325"/>
      <c r="B10" s="325"/>
      <c r="C10" s="325"/>
      <c r="D10" s="325"/>
      <c r="E10" s="325"/>
      <c r="F10" s="325"/>
      <c r="G10" s="338"/>
      <c r="H10" s="340"/>
      <c r="I10" s="340"/>
      <c r="J10" s="343">
        <v>0</v>
      </c>
      <c r="K10" s="346"/>
      <c r="L10" s="333"/>
      <c r="M10" s="333"/>
      <c r="N10" s="336"/>
      <c r="O10" s="336"/>
      <c r="P10" s="336"/>
      <c r="Q10" s="328"/>
      <c r="R10" s="329"/>
      <c r="S10" s="16" t="s">
        <v>76</v>
      </c>
      <c r="T10" s="16" t="s">
        <v>67</v>
      </c>
      <c r="U10" s="17">
        <v>0</v>
      </c>
      <c r="V10" s="17">
        <f t="shared" ref="V10:V11" si="0">Z10</f>
        <v>3427</v>
      </c>
      <c r="W10" s="18" t="s">
        <v>77</v>
      </c>
      <c r="X10" s="18" t="s">
        <v>78</v>
      </c>
      <c r="Y10" s="19">
        <v>3315</v>
      </c>
      <c r="Z10" s="20">
        <v>3427</v>
      </c>
      <c r="AA10" s="19">
        <v>7008</v>
      </c>
      <c r="AB10" s="19">
        <v>7137</v>
      </c>
      <c r="AC10" s="30">
        <v>4970</v>
      </c>
      <c r="AD10" s="18">
        <v>1557</v>
      </c>
      <c r="AE10" s="21">
        <v>1716</v>
      </c>
      <c r="AF10" s="22"/>
      <c r="AG10" s="23"/>
      <c r="AH10" s="23"/>
      <c r="AI10" s="21">
        <f>AD10+AE10+AG10+AH10</f>
        <v>3273</v>
      </c>
      <c r="AJ10" s="17"/>
      <c r="AK10" s="17">
        <v>1100</v>
      </c>
      <c r="AL10" s="17">
        <v>0</v>
      </c>
      <c r="AM10" s="18" t="s">
        <v>79</v>
      </c>
      <c r="AN10" s="18" t="s">
        <v>80</v>
      </c>
      <c r="AO10" s="24" t="s">
        <v>81</v>
      </c>
      <c r="AP10" s="24" t="s">
        <v>80</v>
      </c>
      <c r="AQ10" s="18"/>
      <c r="AR10" s="18"/>
      <c r="AS10" s="25"/>
      <c r="AT10" s="25"/>
      <c r="AU10" s="17">
        <f>+_xlfn.IFS(T10="Acumulado",Y10+AA10+AC10+AK10,T10="Capacidad",AK10,T10="Flujo",AK10,T10="Reducción",AK10,T10="Stock",AK10)</f>
        <v>16393</v>
      </c>
      <c r="AV10" s="17">
        <f>+_xlfn.IFS(T10="Acumulado",Z10+AB10+AI10+AJ10+AL10,T10="Capacidad",AI10,T10="Flujo",AI10,T10="Reducción",AI10,T10="Stock",AI10)</f>
        <v>13837</v>
      </c>
      <c r="AW10" s="328"/>
      <c r="AX10" s="26" t="s">
        <v>74</v>
      </c>
      <c r="AY10" s="27" t="s">
        <v>75</v>
      </c>
      <c r="AZ10" s="28"/>
      <c r="BA10" s="28"/>
      <c r="BB10" s="28"/>
      <c r="BC10" s="29"/>
      <c r="BD10" s="29"/>
    </row>
    <row r="11" spans="1:56" ht="183.6" x14ac:dyDescent="0.3">
      <c r="A11" s="326"/>
      <c r="B11" s="326"/>
      <c r="C11" s="326"/>
      <c r="D11" s="326"/>
      <c r="E11" s="326"/>
      <c r="F11" s="326"/>
      <c r="G11" s="331"/>
      <c r="H11" s="341"/>
      <c r="I11" s="341"/>
      <c r="J11" s="344">
        <v>0</v>
      </c>
      <c r="K11" s="347"/>
      <c r="L11" s="334"/>
      <c r="M11" s="334"/>
      <c r="N11" s="337"/>
      <c r="O11" s="337"/>
      <c r="P11" s="337"/>
      <c r="Q11" s="329"/>
      <c r="R11" s="16" t="s">
        <v>82</v>
      </c>
      <c r="S11" s="16" t="s">
        <v>83</v>
      </c>
      <c r="T11" s="16" t="s">
        <v>84</v>
      </c>
      <c r="U11" s="17">
        <v>0</v>
      </c>
      <c r="V11" s="17">
        <f t="shared" si="0"/>
        <v>1</v>
      </c>
      <c r="W11" s="18" t="s">
        <v>85</v>
      </c>
      <c r="X11" s="18" t="s">
        <v>86</v>
      </c>
      <c r="Y11" s="19">
        <v>1</v>
      </c>
      <c r="Z11" s="20">
        <v>1</v>
      </c>
      <c r="AA11" s="19">
        <v>1</v>
      </c>
      <c r="AB11" s="19">
        <v>1</v>
      </c>
      <c r="AC11" s="17">
        <v>2</v>
      </c>
      <c r="AD11" s="34">
        <v>0.25</v>
      </c>
      <c r="AE11" s="35">
        <v>1.75</v>
      </c>
      <c r="AF11" s="36"/>
      <c r="AG11" s="23"/>
      <c r="AH11" s="23"/>
      <c r="AI11" s="35">
        <f>AD11+AE11</f>
        <v>2</v>
      </c>
      <c r="AJ11" s="17"/>
      <c r="AK11" s="17">
        <v>1</v>
      </c>
      <c r="AL11" s="17">
        <v>0</v>
      </c>
      <c r="AM11" s="18" t="s">
        <v>87</v>
      </c>
      <c r="AN11" s="18" t="s">
        <v>88</v>
      </c>
      <c r="AO11" s="24" t="s">
        <v>89</v>
      </c>
      <c r="AP11" s="24" t="s">
        <v>90</v>
      </c>
      <c r="AQ11" s="18"/>
      <c r="AR11" s="18"/>
      <c r="AS11" s="25"/>
      <c r="AT11" s="25"/>
      <c r="AU11" s="17">
        <f t="shared" ref="AU11:AU16" si="1">+_xlfn.IFS(T11="Acumulado",Y11+AA11+AC11+AK11,T11="Capacidad",AK11,T11="Flujo",AK11,T11="Reducción",AK11,T11="Stock",AK11)</f>
        <v>1</v>
      </c>
      <c r="AV11" s="37">
        <f t="shared" ref="AV11:AV16" si="2">+_xlfn.IFS(T11="Acumulado",Z11+AB11+AI11+AJ11+AL11,T11="Capacidad",AI11,T11="Flujo",AI11,T11="Reducción",AI11,T11="Stock",AI11)</f>
        <v>2</v>
      </c>
      <c r="AW11" s="329"/>
      <c r="AX11" s="26" t="s">
        <v>74</v>
      </c>
      <c r="AY11" s="27" t="s">
        <v>75</v>
      </c>
      <c r="AZ11" s="28"/>
      <c r="BA11" s="28"/>
      <c r="BB11" s="28"/>
      <c r="BC11" s="29"/>
      <c r="BD11" s="29"/>
    </row>
    <row r="12" spans="1:56" ht="123" customHeight="1" x14ac:dyDescent="0.3">
      <c r="A12" s="324" t="s">
        <v>55</v>
      </c>
      <c r="B12" s="324" t="s">
        <v>91</v>
      </c>
      <c r="C12" s="324" t="s">
        <v>57</v>
      </c>
      <c r="D12" s="324" t="s">
        <v>58</v>
      </c>
      <c r="E12" s="324" t="s">
        <v>92</v>
      </c>
      <c r="F12" s="324" t="s">
        <v>93</v>
      </c>
      <c r="G12" s="330" t="s">
        <v>61</v>
      </c>
      <c r="H12" s="324" t="s">
        <v>94</v>
      </c>
      <c r="I12" s="324" t="s">
        <v>95</v>
      </c>
      <c r="J12" s="342">
        <v>305512617211</v>
      </c>
      <c r="K12" s="345">
        <v>301171131219.32001</v>
      </c>
      <c r="L12" s="332">
        <v>228906651498</v>
      </c>
      <c r="M12" s="332">
        <v>227643239230.89001</v>
      </c>
      <c r="N12" s="335">
        <v>14201888704</v>
      </c>
      <c r="O12" s="335">
        <v>4720089544</v>
      </c>
      <c r="P12" s="335">
        <f>(N12*0.03)+N12</f>
        <v>14627945365.120001</v>
      </c>
      <c r="Q12" s="327" t="s">
        <v>96</v>
      </c>
      <c r="R12" s="327" t="s">
        <v>97</v>
      </c>
      <c r="S12" s="15" t="s">
        <v>98</v>
      </c>
      <c r="T12" s="16" t="s">
        <v>99</v>
      </c>
      <c r="U12" s="17">
        <v>36</v>
      </c>
      <c r="V12" s="17">
        <v>36</v>
      </c>
      <c r="W12" s="18" t="s">
        <v>100</v>
      </c>
      <c r="X12" s="18" t="s">
        <v>101</v>
      </c>
      <c r="Y12" s="19">
        <v>47</v>
      </c>
      <c r="Z12" s="20">
        <v>36</v>
      </c>
      <c r="AA12" s="19">
        <v>47</v>
      </c>
      <c r="AB12" s="19">
        <v>36</v>
      </c>
      <c r="AC12" s="17">
        <v>37</v>
      </c>
      <c r="AD12" s="18">
        <v>36</v>
      </c>
      <c r="AE12" s="21">
        <v>36</v>
      </c>
      <c r="AF12" s="22"/>
      <c r="AG12" s="23"/>
      <c r="AH12" s="23"/>
      <c r="AI12" s="21">
        <f t="shared" ref="AI12:AI13" si="3">AB12</f>
        <v>36</v>
      </c>
      <c r="AJ12" s="17"/>
      <c r="AK12" s="17">
        <v>37</v>
      </c>
      <c r="AL12" s="17">
        <v>0</v>
      </c>
      <c r="AM12" s="18" t="s">
        <v>102</v>
      </c>
      <c r="AN12" s="18" t="s">
        <v>103</v>
      </c>
      <c r="AO12" s="25" t="s">
        <v>104</v>
      </c>
      <c r="AP12" s="25" t="s">
        <v>105</v>
      </c>
      <c r="AQ12" s="18"/>
      <c r="AR12" s="18"/>
      <c r="AS12" s="25"/>
      <c r="AT12" s="25"/>
      <c r="AU12" s="17">
        <f t="shared" si="1"/>
        <v>37</v>
      </c>
      <c r="AV12" s="17">
        <f t="shared" si="2"/>
        <v>36</v>
      </c>
      <c r="AW12" s="327" t="s">
        <v>106</v>
      </c>
      <c r="AX12" s="38" t="s">
        <v>106</v>
      </c>
      <c r="AY12" s="27" t="s">
        <v>107</v>
      </c>
      <c r="AZ12" s="28"/>
      <c r="BA12" s="28"/>
      <c r="BB12" s="28"/>
      <c r="BC12" s="29"/>
      <c r="BD12" s="29"/>
    </row>
    <row r="13" spans="1:56" ht="409.6" x14ac:dyDescent="0.3">
      <c r="A13" s="326"/>
      <c r="B13" s="326"/>
      <c r="C13" s="326"/>
      <c r="D13" s="326"/>
      <c r="E13" s="326"/>
      <c r="F13" s="326"/>
      <c r="G13" s="331"/>
      <c r="H13" s="326"/>
      <c r="I13" s="326"/>
      <c r="J13" s="344">
        <v>0</v>
      </c>
      <c r="K13" s="347"/>
      <c r="L13" s="334"/>
      <c r="M13" s="334"/>
      <c r="N13" s="337"/>
      <c r="O13" s="337"/>
      <c r="P13" s="337"/>
      <c r="Q13" s="329"/>
      <c r="R13" s="329"/>
      <c r="S13" s="16" t="s">
        <v>108</v>
      </c>
      <c r="T13" s="16" t="s">
        <v>99</v>
      </c>
      <c r="U13" s="17">
        <v>786</v>
      </c>
      <c r="V13" s="17">
        <v>786</v>
      </c>
      <c r="W13" s="18" t="s">
        <v>109</v>
      </c>
      <c r="X13" s="18" t="s">
        <v>110</v>
      </c>
      <c r="Y13" s="19">
        <v>788</v>
      </c>
      <c r="Z13" s="20">
        <v>788</v>
      </c>
      <c r="AA13" s="19">
        <v>788</v>
      </c>
      <c r="AB13" s="19">
        <v>788</v>
      </c>
      <c r="AC13" s="17">
        <v>788</v>
      </c>
      <c r="AD13" s="18">
        <v>788</v>
      </c>
      <c r="AE13" s="21">
        <v>788</v>
      </c>
      <c r="AF13" s="39"/>
      <c r="AG13" s="23"/>
      <c r="AH13" s="23"/>
      <c r="AI13" s="21">
        <f t="shared" si="3"/>
        <v>788</v>
      </c>
      <c r="AJ13" s="17"/>
      <c r="AK13" s="17">
        <v>788</v>
      </c>
      <c r="AL13" s="17">
        <v>0</v>
      </c>
      <c r="AM13" s="18" t="s">
        <v>111</v>
      </c>
      <c r="AN13" s="18" t="s">
        <v>112</v>
      </c>
      <c r="AO13" s="25" t="s">
        <v>111</v>
      </c>
      <c r="AP13" s="25" t="s">
        <v>112</v>
      </c>
      <c r="AQ13" s="18"/>
      <c r="AR13" s="18"/>
      <c r="AS13" s="25"/>
      <c r="AT13" s="25"/>
      <c r="AU13" s="17">
        <f t="shared" si="1"/>
        <v>788</v>
      </c>
      <c r="AV13" s="17">
        <f t="shared" si="2"/>
        <v>788</v>
      </c>
      <c r="AW13" s="328"/>
      <c r="AX13" s="38" t="s">
        <v>106</v>
      </c>
      <c r="AY13" s="27" t="s">
        <v>107</v>
      </c>
      <c r="AZ13" s="28"/>
      <c r="BA13" s="28"/>
      <c r="BB13" s="28"/>
      <c r="BC13" s="29"/>
      <c r="BD13" s="29"/>
    </row>
    <row r="14" spans="1:56" ht="409.6" x14ac:dyDescent="0.3">
      <c r="A14" s="40" t="s">
        <v>55</v>
      </c>
      <c r="B14" s="14" t="s">
        <v>91</v>
      </c>
      <c r="C14" s="40" t="s">
        <v>57</v>
      </c>
      <c r="D14" s="40" t="s">
        <v>58</v>
      </c>
      <c r="E14" s="40" t="s">
        <v>113</v>
      </c>
      <c r="F14" s="40" t="s">
        <v>114</v>
      </c>
      <c r="G14" s="40" t="s">
        <v>61</v>
      </c>
      <c r="H14" s="40" t="s">
        <v>94</v>
      </c>
      <c r="I14" s="40" t="s">
        <v>95</v>
      </c>
      <c r="J14" s="41">
        <v>48372931849</v>
      </c>
      <c r="K14" s="42">
        <v>47032623907.68</v>
      </c>
      <c r="L14" s="43">
        <v>513990298957</v>
      </c>
      <c r="M14" s="43">
        <v>218702340712.32001</v>
      </c>
      <c r="N14" s="44">
        <v>118786903174</v>
      </c>
      <c r="O14" s="44">
        <v>34592196458.669998</v>
      </c>
      <c r="P14" s="44">
        <f>(N14*0.03)+N14</f>
        <v>122350510269.22</v>
      </c>
      <c r="Q14" s="16" t="s">
        <v>115</v>
      </c>
      <c r="R14" s="16" t="s">
        <v>116</v>
      </c>
      <c r="S14" s="16" t="s">
        <v>117</v>
      </c>
      <c r="T14" s="16" t="s">
        <v>84</v>
      </c>
      <c r="U14" s="17">
        <v>54726</v>
      </c>
      <c r="V14" s="17">
        <v>54726</v>
      </c>
      <c r="W14" s="18" t="s">
        <v>118</v>
      </c>
      <c r="X14" s="18" t="s">
        <v>119</v>
      </c>
      <c r="Y14" s="19">
        <v>210000</v>
      </c>
      <c r="Z14" s="20">
        <v>210000</v>
      </c>
      <c r="AA14" s="19">
        <v>131151</v>
      </c>
      <c r="AB14" s="19">
        <v>97114</v>
      </c>
      <c r="AC14" s="30">
        <v>300874</v>
      </c>
      <c r="AD14" s="23">
        <v>50036</v>
      </c>
      <c r="AE14" s="21">
        <v>50857</v>
      </c>
      <c r="AF14" s="39"/>
      <c r="AG14" s="23"/>
      <c r="AH14" s="23"/>
      <c r="AI14" s="21">
        <f>AD14+AE14+AG14</f>
        <v>100893</v>
      </c>
      <c r="AJ14" s="17"/>
      <c r="AK14" s="30">
        <v>292744</v>
      </c>
      <c r="AL14" s="17">
        <v>0</v>
      </c>
      <c r="AM14" s="18" t="s">
        <v>120</v>
      </c>
      <c r="AN14" s="18" t="s">
        <v>112</v>
      </c>
      <c r="AO14" s="25" t="s">
        <v>121</v>
      </c>
      <c r="AP14" s="25" t="s">
        <v>121</v>
      </c>
      <c r="AQ14" s="18"/>
      <c r="AR14" s="18"/>
      <c r="AS14" s="25"/>
      <c r="AT14" s="25"/>
      <c r="AU14" s="17">
        <f t="shared" si="1"/>
        <v>292744</v>
      </c>
      <c r="AV14" s="17">
        <f t="shared" si="2"/>
        <v>100893</v>
      </c>
      <c r="AW14" s="328"/>
      <c r="AX14" s="38" t="s">
        <v>106</v>
      </c>
      <c r="AY14" s="27" t="s">
        <v>122</v>
      </c>
      <c r="AZ14" s="28"/>
      <c r="BA14" s="28"/>
      <c r="BB14" s="28"/>
      <c r="BC14" s="45"/>
      <c r="BD14" s="29"/>
    </row>
    <row r="15" spans="1:56" ht="122.4" customHeight="1" x14ac:dyDescent="0.3">
      <c r="A15" s="324" t="s">
        <v>55</v>
      </c>
      <c r="B15" s="324" t="s">
        <v>91</v>
      </c>
      <c r="C15" s="324" t="s">
        <v>57</v>
      </c>
      <c r="D15" s="324" t="s">
        <v>58</v>
      </c>
      <c r="E15" s="324" t="s">
        <v>123</v>
      </c>
      <c r="F15" s="324" t="s">
        <v>124</v>
      </c>
      <c r="G15" s="324" t="s">
        <v>61</v>
      </c>
      <c r="H15" s="324" t="s">
        <v>94</v>
      </c>
      <c r="I15" s="324" t="s">
        <v>95</v>
      </c>
      <c r="J15" s="342">
        <v>265850195333</v>
      </c>
      <c r="K15" s="345">
        <v>146882385245</v>
      </c>
      <c r="L15" s="332">
        <v>691624877766</v>
      </c>
      <c r="M15" s="350">
        <v>447505782509.67999</v>
      </c>
      <c r="N15" s="335">
        <v>462534461164</v>
      </c>
      <c r="O15" s="335">
        <v>32023950656.990002</v>
      </c>
      <c r="P15" s="335">
        <f>(N15*0.03)+N15</f>
        <v>476410494998.91998</v>
      </c>
      <c r="Q15" s="327" t="s">
        <v>125</v>
      </c>
      <c r="R15" s="16" t="s">
        <v>126</v>
      </c>
      <c r="S15" s="16" t="s">
        <v>127</v>
      </c>
      <c r="T15" s="16" t="s">
        <v>99</v>
      </c>
      <c r="U15" s="17">
        <v>1515</v>
      </c>
      <c r="V15" s="17">
        <v>8601</v>
      </c>
      <c r="W15" s="18" t="s">
        <v>128</v>
      </c>
      <c r="X15" s="18" t="s">
        <v>129</v>
      </c>
      <c r="Y15" s="19">
        <v>14057</v>
      </c>
      <c r="Z15" s="20">
        <v>8601</v>
      </c>
      <c r="AA15" s="19">
        <v>14057</v>
      </c>
      <c r="AB15" s="19">
        <v>13477</v>
      </c>
      <c r="AC15" s="17">
        <v>14057</v>
      </c>
      <c r="AD15" s="18">
        <v>13477</v>
      </c>
      <c r="AE15" s="21">
        <v>13980</v>
      </c>
      <c r="AF15" s="39"/>
      <c r="AG15" s="23"/>
      <c r="AH15" s="23"/>
      <c r="AI15" s="21">
        <f>AE15</f>
        <v>13980</v>
      </c>
      <c r="AJ15" s="17"/>
      <c r="AK15" s="17">
        <v>14057</v>
      </c>
      <c r="AL15" s="17">
        <v>0</v>
      </c>
      <c r="AM15" s="18" t="s">
        <v>130</v>
      </c>
      <c r="AN15" s="18" t="s">
        <v>131</v>
      </c>
      <c r="AO15" s="25" t="s">
        <v>132</v>
      </c>
      <c r="AP15" s="25" t="s">
        <v>133</v>
      </c>
      <c r="AQ15" s="18"/>
      <c r="AR15" s="18"/>
      <c r="AS15" s="25"/>
      <c r="AT15" s="25"/>
      <c r="AU15" s="17">
        <f t="shared" si="1"/>
        <v>14057</v>
      </c>
      <c r="AV15" s="17">
        <f t="shared" si="2"/>
        <v>13980</v>
      </c>
      <c r="AW15" s="328"/>
      <c r="AX15" s="38" t="s">
        <v>106</v>
      </c>
      <c r="AY15" s="27" t="s">
        <v>134</v>
      </c>
      <c r="AZ15" s="28"/>
      <c r="BA15" s="28"/>
      <c r="BB15" s="28"/>
      <c r="BC15" s="46"/>
      <c r="BD15" s="29"/>
    </row>
    <row r="16" spans="1:56" ht="93.6" customHeight="1" x14ac:dyDescent="0.3">
      <c r="A16" s="325"/>
      <c r="B16" s="325"/>
      <c r="C16" s="325"/>
      <c r="D16" s="325"/>
      <c r="E16" s="325"/>
      <c r="F16" s="325"/>
      <c r="G16" s="325"/>
      <c r="H16" s="325"/>
      <c r="I16" s="325"/>
      <c r="J16" s="343"/>
      <c r="K16" s="346"/>
      <c r="L16" s="333"/>
      <c r="M16" s="351"/>
      <c r="N16" s="336"/>
      <c r="O16" s="336"/>
      <c r="P16" s="336"/>
      <c r="Q16" s="328"/>
      <c r="R16" s="348" t="s">
        <v>135</v>
      </c>
      <c r="S16" s="16" t="s">
        <v>136</v>
      </c>
      <c r="T16" s="16" t="s">
        <v>84</v>
      </c>
      <c r="U16" s="17">
        <v>3921</v>
      </c>
      <c r="V16" s="17"/>
      <c r="W16" s="18" t="s">
        <v>137</v>
      </c>
      <c r="X16" s="18" t="s">
        <v>138</v>
      </c>
      <c r="Y16" s="19"/>
      <c r="Z16" s="20"/>
      <c r="AA16" s="19">
        <v>1276</v>
      </c>
      <c r="AB16" s="19">
        <v>2167</v>
      </c>
      <c r="AC16" s="30">
        <v>4336</v>
      </c>
      <c r="AD16" s="18">
        <v>14688</v>
      </c>
      <c r="AE16" s="21">
        <v>116</v>
      </c>
      <c r="AF16" s="39"/>
      <c r="AG16" s="23"/>
      <c r="AH16" s="23"/>
      <c r="AI16" s="21">
        <f>AD16+AE16+AG16+AH16</f>
        <v>14804</v>
      </c>
      <c r="AJ16" s="17"/>
      <c r="AK16" s="17">
        <v>3921</v>
      </c>
      <c r="AL16" s="17"/>
      <c r="AM16" s="18" t="s">
        <v>139</v>
      </c>
      <c r="AN16" s="18" t="s">
        <v>140</v>
      </c>
      <c r="AO16" s="25" t="s">
        <v>141</v>
      </c>
      <c r="AP16" s="25" t="s">
        <v>142</v>
      </c>
      <c r="AQ16" s="18"/>
      <c r="AR16" s="18"/>
      <c r="AS16" s="25"/>
      <c r="AT16" s="25"/>
      <c r="AU16" s="17">
        <f t="shared" si="1"/>
        <v>3921</v>
      </c>
      <c r="AV16" s="17">
        <f t="shared" si="2"/>
        <v>14804</v>
      </c>
      <c r="AW16" s="328"/>
      <c r="AX16" s="38" t="s">
        <v>106</v>
      </c>
      <c r="AY16" s="27" t="s">
        <v>134</v>
      </c>
      <c r="AZ16" s="28"/>
      <c r="BA16" s="28"/>
      <c r="BB16" s="28"/>
      <c r="BC16" s="45"/>
      <c r="BD16" s="29"/>
    </row>
    <row r="17" spans="1:56" x14ac:dyDescent="0.3">
      <c r="A17" s="329"/>
      <c r="B17" s="329"/>
      <c r="C17" s="329"/>
      <c r="D17" s="329"/>
      <c r="E17" s="329"/>
      <c r="F17" s="329"/>
      <c r="G17" s="329"/>
      <c r="H17" s="329"/>
      <c r="I17" s="329"/>
      <c r="J17" s="344">
        <v>0</v>
      </c>
      <c r="K17" s="347"/>
      <c r="L17" s="334"/>
      <c r="M17" s="352"/>
      <c r="N17" s="337"/>
      <c r="O17" s="337"/>
      <c r="P17" s="337"/>
      <c r="Q17" s="329"/>
      <c r="R17" s="349"/>
      <c r="S17" s="47" t="s">
        <v>143</v>
      </c>
      <c r="T17" s="47" t="s">
        <v>84</v>
      </c>
      <c r="U17" s="48">
        <v>1090</v>
      </c>
      <c r="V17" s="19">
        <v>1090</v>
      </c>
      <c r="W17" s="19"/>
      <c r="X17" s="19"/>
      <c r="Y17" s="19">
        <v>1090</v>
      </c>
      <c r="Z17" s="20">
        <v>1090</v>
      </c>
      <c r="AA17" s="19" t="s">
        <v>144</v>
      </c>
      <c r="AB17" s="19"/>
      <c r="AC17" s="19" t="s">
        <v>145</v>
      </c>
      <c r="AD17" s="19"/>
      <c r="AE17" s="19"/>
      <c r="AF17" s="19"/>
      <c r="AG17" s="19"/>
      <c r="AH17" s="19"/>
      <c r="AI17" s="19"/>
      <c r="AJ17" s="19"/>
      <c r="AK17" s="19" t="s">
        <v>145</v>
      </c>
      <c r="AL17" s="19" t="s">
        <v>146</v>
      </c>
      <c r="AM17" s="19"/>
      <c r="AN17" s="19"/>
      <c r="AO17" s="19"/>
      <c r="AP17" s="19"/>
      <c r="AQ17" s="19"/>
      <c r="AR17" s="19"/>
      <c r="AS17" s="19"/>
      <c r="AT17" s="19"/>
      <c r="AU17" s="19">
        <v>1090</v>
      </c>
      <c r="AV17" s="19">
        <v>1090</v>
      </c>
      <c r="AW17" s="328"/>
      <c r="AX17" s="38" t="s">
        <v>106</v>
      </c>
      <c r="AY17" s="27" t="s">
        <v>134</v>
      </c>
      <c r="AZ17" s="28"/>
      <c r="BA17" s="28"/>
      <c r="BB17" s="28"/>
      <c r="BC17" s="29"/>
      <c r="BD17" s="29"/>
    </row>
    <row r="18" spans="1:56" ht="163.19999999999999" x14ac:dyDescent="0.3">
      <c r="A18" s="40" t="s">
        <v>55</v>
      </c>
      <c r="B18" s="40" t="s">
        <v>91</v>
      </c>
      <c r="C18" s="40" t="s">
        <v>57</v>
      </c>
      <c r="D18" s="40" t="s">
        <v>147</v>
      </c>
      <c r="E18" s="40" t="s">
        <v>148</v>
      </c>
      <c r="F18" s="40" t="s">
        <v>149</v>
      </c>
      <c r="G18" s="40" t="s">
        <v>61</v>
      </c>
      <c r="H18" s="40" t="s">
        <v>94</v>
      </c>
      <c r="I18" s="40" t="s">
        <v>95</v>
      </c>
      <c r="J18" s="41">
        <v>12417640321</v>
      </c>
      <c r="K18" s="42">
        <v>12417058566</v>
      </c>
      <c r="L18" s="43">
        <v>132999282044</v>
      </c>
      <c r="M18" s="43">
        <v>38588659876</v>
      </c>
      <c r="N18" s="44"/>
      <c r="O18" s="44"/>
      <c r="P18" s="44">
        <f>(N18*0.03)+N18</f>
        <v>0</v>
      </c>
      <c r="Q18" s="16" t="s">
        <v>150</v>
      </c>
      <c r="R18" s="16" t="s">
        <v>151</v>
      </c>
      <c r="S18" s="16" t="s">
        <v>152</v>
      </c>
      <c r="T18" s="15" t="s">
        <v>99</v>
      </c>
      <c r="U18" s="49">
        <v>1</v>
      </c>
      <c r="V18" s="49">
        <v>1</v>
      </c>
      <c r="W18" s="50" t="s">
        <v>153</v>
      </c>
      <c r="X18" s="50" t="s">
        <v>153</v>
      </c>
      <c r="Y18" s="51">
        <v>1</v>
      </c>
      <c r="Z18" s="52">
        <v>1</v>
      </c>
      <c r="AA18" s="53">
        <v>1</v>
      </c>
      <c r="AB18" s="53">
        <v>0.31</v>
      </c>
      <c r="AC18" s="54">
        <v>1</v>
      </c>
      <c r="AD18" s="55">
        <v>1</v>
      </c>
      <c r="AE18" s="56">
        <v>1</v>
      </c>
      <c r="AF18" s="39"/>
      <c r="AG18" s="57"/>
      <c r="AH18" s="57"/>
      <c r="AI18" s="58">
        <f>AD18</f>
        <v>1</v>
      </c>
      <c r="AJ18" s="59"/>
      <c r="AK18" s="54">
        <v>1</v>
      </c>
      <c r="AL18" s="59"/>
      <c r="AM18" s="60" t="s">
        <v>154</v>
      </c>
      <c r="AN18" s="60" t="s">
        <v>155</v>
      </c>
      <c r="AO18" s="61" t="s">
        <v>156</v>
      </c>
      <c r="AP18" s="62" t="s">
        <v>112</v>
      </c>
      <c r="AQ18" s="60"/>
      <c r="AR18" s="60"/>
      <c r="AS18" s="61"/>
      <c r="AT18" s="61"/>
      <c r="AU18" s="63">
        <f t="shared" ref="AU18:AU27" si="4">+_xlfn.IFS(T18="Acumulado",Y18+AA18+AC18+AK18,T18="Capacidad",AK18,T18="Flujo",AK18,T18="Reducción",AK18,T18="Stock",AK18)</f>
        <v>1</v>
      </c>
      <c r="AV18" s="59">
        <f>+_xlfn.IFS(T18="Acumulado",Z18+AI18+AJ18+AL18,T18="Capacidad",AI18,T18="Flujo",AI18,T18="Reducción",AI18,T18="Stock",AI18)</f>
        <v>1</v>
      </c>
      <c r="AW18" s="329"/>
      <c r="AX18" s="38" t="s">
        <v>106</v>
      </c>
      <c r="AY18" s="27" t="s">
        <v>157</v>
      </c>
      <c r="AZ18" s="28"/>
      <c r="BA18" s="28"/>
      <c r="BB18" s="28"/>
      <c r="BC18" s="29"/>
      <c r="BD18" s="29"/>
    </row>
    <row r="19" spans="1:56" ht="265.2" x14ac:dyDescent="0.3">
      <c r="A19" s="324" t="s">
        <v>55</v>
      </c>
      <c r="B19" s="324" t="s">
        <v>158</v>
      </c>
      <c r="C19" s="324" t="s">
        <v>57</v>
      </c>
      <c r="D19" s="324" t="s">
        <v>147</v>
      </c>
      <c r="E19" s="324" t="s">
        <v>159</v>
      </c>
      <c r="F19" s="324" t="s">
        <v>160</v>
      </c>
      <c r="G19" s="324" t="s">
        <v>61</v>
      </c>
      <c r="H19" s="324" t="s">
        <v>161</v>
      </c>
      <c r="I19" s="324" t="s">
        <v>162</v>
      </c>
      <c r="J19" s="362">
        <v>16904865271</v>
      </c>
      <c r="K19" s="365">
        <v>16892365271</v>
      </c>
      <c r="L19" s="357">
        <v>32902071348</v>
      </c>
      <c r="M19" s="357">
        <v>25320373985</v>
      </c>
      <c r="N19" s="360">
        <v>30759363068</v>
      </c>
      <c r="O19" s="360">
        <v>14693741449</v>
      </c>
      <c r="P19" s="64"/>
      <c r="Q19" s="327" t="s">
        <v>163</v>
      </c>
      <c r="R19" s="327" t="s">
        <v>164</v>
      </c>
      <c r="S19" s="65" t="s">
        <v>165</v>
      </c>
      <c r="T19" s="16" t="s">
        <v>67</v>
      </c>
      <c r="U19" s="66">
        <v>0</v>
      </c>
      <c r="V19" s="67"/>
      <c r="W19" s="18" t="s">
        <v>166</v>
      </c>
      <c r="X19" s="18" t="s">
        <v>167</v>
      </c>
      <c r="Y19" s="68"/>
      <c r="Z19" s="68"/>
      <c r="AA19" s="19">
        <v>716000</v>
      </c>
      <c r="AB19" s="19">
        <v>756579</v>
      </c>
      <c r="AC19" s="30">
        <v>90000</v>
      </c>
      <c r="AD19" s="69">
        <v>0</v>
      </c>
      <c r="AE19" s="70">
        <v>0</v>
      </c>
      <c r="AF19" s="39"/>
      <c r="AG19" s="69"/>
      <c r="AH19" s="71"/>
      <c r="AI19" s="21">
        <f>AH19</f>
        <v>0</v>
      </c>
      <c r="AJ19" s="66"/>
      <c r="AK19" s="66">
        <v>90000</v>
      </c>
      <c r="AL19" s="66"/>
      <c r="AM19" s="18" t="s">
        <v>168</v>
      </c>
      <c r="AN19" s="18" t="s">
        <v>112</v>
      </c>
      <c r="AO19" s="72" t="s">
        <v>169</v>
      </c>
      <c r="AP19" s="72"/>
      <c r="AQ19" s="73"/>
      <c r="AR19" s="73"/>
      <c r="AS19" s="74"/>
      <c r="AT19" s="74"/>
      <c r="AU19" s="17">
        <f t="shared" si="4"/>
        <v>896000</v>
      </c>
      <c r="AV19" s="17">
        <f>+_xlfn.IFS(T19="Acumulado",Z19+AB19+AI19+AJ19+AL19,T19="Capacidad",AI19,T19="Flujo",AI19,T19="Reducción",AI19,T19="Stock",AI19)</f>
        <v>756579</v>
      </c>
      <c r="AW19" s="327" t="s">
        <v>170</v>
      </c>
      <c r="AX19" s="75" t="s">
        <v>170</v>
      </c>
      <c r="AY19" s="27" t="s">
        <v>171</v>
      </c>
      <c r="AZ19" s="28"/>
      <c r="BA19" s="28"/>
      <c r="BB19" s="28"/>
      <c r="BC19" s="29"/>
      <c r="BD19" s="29"/>
    </row>
    <row r="20" spans="1:56" ht="124.95" customHeight="1" x14ac:dyDescent="0.3">
      <c r="A20" s="325"/>
      <c r="B20" s="325"/>
      <c r="C20" s="325"/>
      <c r="D20" s="325"/>
      <c r="E20" s="325"/>
      <c r="F20" s="325"/>
      <c r="G20" s="325"/>
      <c r="H20" s="325"/>
      <c r="I20" s="325"/>
      <c r="J20" s="363"/>
      <c r="K20" s="366"/>
      <c r="L20" s="358"/>
      <c r="M20" s="358"/>
      <c r="N20" s="369"/>
      <c r="O20" s="369"/>
      <c r="P20" s="360">
        <f>(N19*0.03)+N19</f>
        <v>31682143960.040001</v>
      </c>
      <c r="Q20" s="328"/>
      <c r="R20" s="328"/>
      <c r="S20" s="76" t="s">
        <v>172</v>
      </c>
      <c r="T20" s="16" t="s">
        <v>67</v>
      </c>
      <c r="U20" s="17">
        <v>0</v>
      </c>
      <c r="V20" s="18" t="s">
        <v>173</v>
      </c>
      <c r="W20" s="18" t="s">
        <v>174</v>
      </c>
      <c r="X20" s="18" t="s">
        <v>174</v>
      </c>
      <c r="Y20" s="19">
        <v>111000</v>
      </c>
      <c r="Z20" s="19">
        <v>141914</v>
      </c>
      <c r="AA20" s="19">
        <v>3500</v>
      </c>
      <c r="AB20" s="19">
        <v>4713</v>
      </c>
      <c r="AC20" s="30">
        <v>35330</v>
      </c>
      <c r="AD20" s="23">
        <v>0</v>
      </c>
      <c r="AE20" s="77">
        <v>0</v>
      </c>
      <c r="AF20" s="39"/>
      <c r="AG20" s="23"/>
      <c r="AH20" s="78"/>
      <c r="AI20" s="21">
        <f t="shared" ref="AI20:AI27" si="5">AD20+AE20+AG20+AH20</f>
        <v>0</v>
      </c>
      <c r="AJ20" s="17"/>
      <c r="AK20" s="17">
        <v>15000</v>
      </c>
      <c r="AL20" s="17">
        <v>0</v>
      </c>
      <c r="AM20" s="18" t="s">
        <v>175</v>
      </c>
      <c r="AN20" s="18" t="s">
        <v>112</v>
      </c>
      <c r="AO20" s="24" t="s">
        <v>176</v>
      </c>
      <c r="AP20" s="24"/>
      <c r="AQ20" s="18"/>
      <c r="AR20" s="18"/>
      <c r="AS20" s="25"/>
      <c r="AT20" s="25"/>
      <c r="AU20" s="17">
        <f t="shared" si="4"/>
        <v>164830</v>
      </c>
      <c r="AV20" s="17">
        <f>+_xlfn.IFS(T20="Acumulado",Z20+AB20+AI20+AJ20+AL20,T20="Capacidad",AI20,T20="Flujo",AI20,T20="Reducción",AI20,T20="Stock",AI20)</f>
        <v>146627</v>
      </c>
      <c r="AW20" s="328"/>
      <c r="AX20" s="75" t="s">
        <v>170</v>
      </c>
      <c r="AY20" s="27" t="s">
        <v>171</v>
      </c>
      <c r="AZ20" s="28"/>
      <c r="BA20" s="28"/>
      <c r="BB20" s="353"/>
      <c r="BC20" s="29"/>
      <c r="BD20" s="29"/>
    </row>
    <row r="21" spans="1:56" ht="217.95" customHeight="1" x14ac:dyDescent="0.3">
      <c r="A21" s="326"/>
      <c r="B21" s="326"/>
      <c r="C21" s="326"/>
      <c r="D21" s="326"/>
      <c r="E21" s="326"/>
      <c r="F21" s="326"/>
      <c r="G21" s="326"/>
      <c r="H21" s="326"/>
      <c r="I21" s="326"/>
      <c r="J21" s="364"/>
      <c r="K21" s="367"/>
      <c r="L21" s="359"/>
      <c r="M21" s="359"/>
      <c r="N21" s="361"/>
      <c r="O21" s="361"/>
      <c r="P21" s="361"/>
      <c r="Q21" s="329"/>
      <c r="R21" s="329"/>
      <c r="S21" s="76" t="s">
        <v>177</v>
      </c>
      <c r="T21" s="16" t="s">
        <v>178</v>
      </c>
      <c r="U21" s="17">
        <v>2071846</v>
      </c>
      <c r="V21" s="18" t="s">
        <v>179</v>
      </c>
      <c r="W21" s="18" t="s">
        <v>180</v>
      </c>
      <c r="X21" s="18" t="s">
        <v>180</v>
      </c>
      <c r="Y21" s="19">
        <v>2581846</v>
      </c>
      <c r="Z21" s="19">
        <v>594180</v>
      </c>
      <c r="AA21" s="19">
        <v>3131846</v>
      </c>
      <c r="AB21" s="19">
        <v>3217294</v>
      </c>
      <c r="AC21" s="30">
        <v>3681846</v>
      </c>
      <c r="AD21" s="23">
        <v>0</v>
      </c>
      <c r="AE21" s="77">
        <v>0</v>
      </c>
      <c r="AF21" s="80"/>
      <c r="AG21" s="23"/>
      <c r="AH21" s="78"/>
      <c r="AI21" s="21">
        <v>0</v>
      </c>
      <c r="AJ21" s="17"/>
      <c r="AK21" s="17">
        <v>4231846</v>
      </c>
      <c r="AL21" s="17">
        <v>0</v>
      </c>
      <c r="AM21" s="18" t="s">
        <v>181</v>
      </c>
      <c r="AN21" s="18" t="s">
        <v>112</v>
      </c>
      <c r="AO21" s="81" t="s">
        <v>182</v>
      </c>
      <c r="AP21" s="82"/>
      <c r="AQ21" s="18"/>
      <c r="AR21" s="18"/>
      <c r="AS21" s="25"/>
      <c r="AT21" s="25"/>
      <c r="AU21" s="17">
        <f t="shared" si="4"/>
        <v>4231846</v>
      </c>
      <c r="AV21" s="17">
        <f>AB21</f>
        <v>3217294</v>
      </c>
      <c r="AW21" s="329"/>
      <c r="AX21" s="75" t="s">
        <v>170</v>
      </c>
      <c r="AY21" s="27" t="s">
        <v>171</v>
      </c>
      <c r="AZ21" s="28"/>
      <c r="BA21" s="28"/>
      <c r="BB21" s="353"/>
      <c r="BC21" s="29"/>
      <c r="BD21" s="29"/>
    </row>
    <row r="22" spans="1:56" ht="183.6" customHeight="1" x14ac:dyDescent="0.3">
      <c r="A22" s="324" t="s">
        <v>183</v>
      </c>
      <c r="B22" s="324" t="s">
        <v>184</v>
      </c>
      <c r="C22" s="324" t="s">
        <v>57</v>
      </c>
      <c r="D22" s="324" t="s">
        <v>185</v>
      </c>
      <c r="E22" s="324" t="s">
        <v>186</v>
      </c>
      <c r="F22" s="324" t="s">
        <v>187</v>
      </c>
      <c r="G22" s="324" t="s">
        <v>61</v>
      </c>
      <c r="H22" s="354" t="s">
        <v>188</v>
      </c>
      <c r="I22" s="324" t="s">
        <v>189</v>
      </c>
      <c r="J22" s="362">
        <v>55213854175</v>
      </c>
      <c r="K22" s="365">
        <v>51630365911.800003</v>
      </c>
      <c r="L22" s="357">
        <v>153962861409</v>
      </c>
      <c r="M22" s="357">
        <v>83324933299.990005</v>
      </c>
      <c r="N22" s="360">
        <v>84351854465</v>
      </c>
      <c r="O22" s="360">
        <v>5428802072.8000002</v>
      </c>
      <c r="P22" s="360">
        <v>69178000000</v>
      </c>
      <c r="Q22" s="327" t="s">
        <v>190</v>
      </c>
      <c r="R22" s="16" t="s">
        <v>191</v>
      </c>
      <c r="S22" s="16" t="s">
        <v>192</v>
      </c>
      <c r="T22" s="16" t="s">
        <v>178</v>
      </c>
      <c r="U22" s="63">
        <v>0.75700000000000001</v>
      </c>
      <c r="V22" s="63">
        <v>0.75700000000000001</v>
      </c>
      <c r="W22" s="83" t="s">
        <v>193</v>
      </c>
      <c r="X22" s="83" t="s">
        <v>194</v>
      </c>
      <c r="Y22" s="84">
        <f>U22+0.02</f>
        <v>0.77700000000000002</v>
      </c>
      <c r="Z22" s="84">
        <v>0.77700000000000002</v>
      </c>
      <c r="AA22" s="84">
        <f>Z22+0.02</f>
        <v>0.79700000000000004</v>
      </c>
      <c r="AB22" s="84">
        <v>0.79699999999999993</v>
      </c>
      <c r="AC22" s="85">
        <v>0.79700000000000004</v>
      </c>
      <c r="AD22" s="86">
        <v>0</v>
      </c>
      <c r="AE22" s="56">
        <v>0</v>
      </c>
      <c r="AF22" s="87"/>
      <c r="AG22" s="88"/>
      <c r="AH22" s="89"/>
      <c r="AI22" s="58">
        <f t="shared" ref="AI22:AI23" si="6">AB22</f>
        <v>0.79699999999999993</v>
      </c>
      <c r="AJ22" s="63"/>
      <c r="AK22" s="85">
        <v>0.81699999999999995</v>
      </c>
      <c r="AL22" s="59"/>
      <c r="AM22" s="18" t="s">
        <v>195</v>
      </c>
      <c r="AN22" s="18" t="s">
        <v>196</v>
      </c>
      <c r="AO22" s="90" t="s">
        <v>197</v>
      </c>
      <c r="AP22" s="90" t="s">
        <v>196</v>
      </c>
      <c r="AQ22" s="91"/>
      <c r="AR22" s="60"/>
      <c r="AS22" s="92"/>
      <c r="AT22" s="61"/>
      <c r="AU22" s="63">
        <f t="shared" si="4"/>
        <v>0.81699999999999995</v>
      </c>
      <c r="AV22" s="93">
        <f>+_xlfn.IFS(T22="Acumulado",Z22+AI22+AJ22+AL22,T22="Capacidad",AI22,T22="Flujo",AI22,T22="Reducción",AI22,T22="Stock",AI22)</f>
        <v>0.79699999999999993</v>
      </c>
      <c r="AW22" s="327" t="s">
        <v>198</v>
      </c>
      <c r="AX22" s="94" t="s">
        <v>198</v>
      </c>
      <c r="AY22" s="27" t="s">
        <v>199</v>
      </c>
      <c r="AZ22" s="28"/>
      <c r="BA22" s="28"/>
      <c r="BB22" s="95"/>
      <c r="BC22" s="96"/>
      <c r="BD22" s="29"/>
    </row>
    <row r="23" spans="1:56" ht="204" x14ac:dyDescent="0.3">
      <c r="A23" s="325"/>
      <c r="B23" s="325"/>
      <c r="C23" s="325"/>
      <c r="D23" s="325"/>
      <c r="E23" s="325"/>
      <c r="F23" s="325"/>
      <c r="G23" s="325"/>
      <c r="H23" s="355"/>
      <c r="I23" s="325"/>
      <c r="J23" s="363"/>
      <c r="K23" s="366"/>
      <c r="L23" s="358"/>
      <c r="M23" s="358"/>
      <c r="N23" s="369"/>
      <c r="O23" s="369"/>
      <c r="P23" s="369"/>
      <c r="Q23" s="328"/>
      <c r="R23" s="16" t="s">
        <v>200</v>
      </c>
      <c r="S23" s="16" t="s">
        <v>201</v>
      </c>
      <c r="T23" s="16" t="s">
        <v>178</v>
      </c>
      <c r="U23" s="93">
        <v>0.53400000000000003</v>
      </c>
      <c r="V23" s="93">
        <v>0.53400000000000003</v>
      </c>
      <c r="W23" s="97" t="s">
        <v>202</v>
      </c>
      <c r="X23" s="97" t="s">
        <v>203</v>
      </c>
      <c r="Y23" s="84">
        <f>U23+0.015</f>
        <v>0.54900000000000004</v>
      </c>
      <c r="Z23" s="84">
        <v>0.54900000000000004</v>
      </c>
      <c r="AA23" s="84">
        <f>Z23+0.015</f>
        <v>0.56400000000000006</v>
      </c>
      <c r="AB23" s="84">
        <v>0.56399999999999995</v>
      </c>
      <c r="AC23" s="85">
        <v>0.56399999999999995</v>
      </c>
      <c r="AD23" s="86">
        <v>0</v>
      </c>
      <c r="AE23" s="56">
        <v>0</v>
      </c>
      <c r="AF23" s="87"/>
      <c r="AG23" s="89"/>
      <c r="AH23" s="89"/>
      <c r="AI23" s="58">
        <f t="shared" si="6"/>
        <v>0.56399999999999995</v>
      </c>
      <c r="AJ23" s="63"/>
      <c r="AK23" s="85">
        <v>0.57399999999999995</v>
      </c>
      <c r="AL23" s="59"/>
      <c r="AM23" s="18" t="s">
        <v>195</v>
      </c>
      <c r="AN23" s="18" t="s">
        <v>196</v>
      </c>
      <c r="AO23" s="90" t="s">
        <v>197</v>
      </c>
      <c r="AP23" s="90" t="s">
        <v>196</v>
      </c>
      <c r="AQ23" s="98"/>
      <c r="AR23" s="60"/>
      <c r="AS23" s="61"/>
      <c r="AT23" s="61"/>
      <c r="AU23" s="63">
        <f t="shared" si="4"/>
        <v>0.57399999999999995</v>
      </c>
      <c r="AV23" s="93">
        <f>+_xlfn.IFS(T23="Acumulado",Z23+AI23+AJ23+AL23,T23="Capacidad",AI23,T23="Flujo",AI23,T23="Reducción",AI23,T23="Stock",AI23)</f>
        <v>0.56399999999999995</v>
      </c>
      <c r="AW23" s="328"/>
      <c r="AX23" s="94" t="s">
        <v>198</v>
      </c>
      <c r="AY23" s="27" t="s">
        <v>199</v>
      </c>
      <c r="AZ23" s="28"/>
      <c r="BA23" s="28"/>
      <c r="BB23" s="95"/>
      <c r="BC23" s="96"/>
      <c r="BD23" s="29"/>
    </row>
    <row r="24" spans="1:56" s="110" customFormat="1" ht="183.6" customHeight="1" x14ac:dyDescent="0.3">
      <c r="A24" s="325"/>
      <c r="B24" s="325"/>
      <c r="C24" s="325"/>
      <c r="D24" s="325"/>
      <c r="E24" s="325"/>
      <c r="F24" s="325"/>
      <c r="G24" s="325"/>
      <c r="H24" s="355"/>
      <c r="I24" s="325"/>
      <c r="J24" s="363"/>
      <c r="K24" s="366"/>
      <c r="L24" s="358"/>
      <c r="M24" s="358"/>
      <c r="N24" s="369"/>
      <c r="O24" s="369"/>
      <c r="P24" s="369"/>
      <c r="Q24" s="328"/>
      <c r="R24" s="15" t="s">
        <v>204</v>
      </c>
      <c r="S24" s="15" t="s">
        <v>205</v>
      </c>
      <c r="T24" s="15" t="s">
        <v>67</v>
      </c>
      <c r="U24" s="99">
        <v>0</v>
      </c>
      <c r="V24" s="17">
        <f t="shared" ref="V24:V27" si="7">Z24</f>
        <v>4001</v>
      </c>
      <c r="W24" s="100" t="s">
        <v>206</v>
      </c>
      <c r="X24" s="101" t="s">
        <v>207</v>
      </c>
      <c r="Y24" s="102">
        <v>4000</v>
      </c>
      <c r="Z24" s="20">
        <v>4001</v>
      </c>
      <c r="AA24" s="102">
        <v>11000</v>
      </c>
      <c r="AB24" s="102">
        <v>12139</v>
      </c>
      <c r="AC24" s="99">
        <v>10000</v>
      </c>
      <c r="AD24" s="100">
        <v>832</v>
      </c>
      <c r="AE24" s="103">
        <v>3727</v>
      </c>
      <c r="AF24" s="39"/>
      <c r="AG24" s="104"/>
      <c r="AH24" s="104"/>
      <c r="AI24" s="21">
        <f t="shared" si="5"/>
        <v>4559</v>
      </c>
      <c r="AJ24" s="17"/>
      <c r="AK24" s="99">
        <v>4000</v>
      </c>
      <c r="AL24" s="99"/>
      <c r="AM24" s="105" t="s">
        <v>208</v>
      </c>
      <c r="AN24" s="105" t="s">
        <v>209</v>
      </c>
      <c r="AO24" s="106" t="s">
        <v>210</v>
      </c>
      <c r="AP24" s="106" t="s">
        <v>211</v>
      </c>
      <c r="AQ24" s="100"/>
      <c r="AR24" s="100"/>
      <c r="AS24" s="107"/>
      <c r="AT24" s="107"/>
      <c r="AU24" s="17">
        <f t="shared" si="4"/>
        <v>29000</v>
      </c>
      <c r="AV24" s="17">
        <f>+_xlfn.IFS(T24="Acumulado",Z24+AB24+AI24+AJ24+AL24,T24="Capacidad",AI24,T24="Flujo",AI24,T24="Reducción",AI24,T24="Stock",AI24)</f>
        <v>20699</v>
      </c>
      <c r="AW24" s="328"/>
      <c r="AX24" s="94" t="s">
        <v>198</v>
      </c>
      <c r="AY24" s="27" t="s">
        <v>199</v>
      </c>
      <c r="AZ24" s="108"/>
      <c r="BA24" s="28"/>
      <c r="BB24" s="109"/>
      <c r="BC24" s="96"/>
      <c r="BD24" s="29"/>
    </row>
    <row r="25" spans="1:56" ht="183.6" x14ac:dyDescent="0.3">
      <c r="A25" s="326"/>
      <c r="B25" s="326"/>
      <c r="C25" s="326"/>
      <c r="D25" s="326"/>
      <c r="E25" s="326"/>
      <c r="F25" s="326"/>
      <c r="G25" s="326"/>
      <c r="H25" s="356"/>
      <c r="I25" s="326"/>
      <c r="J25" s="364"/>
      <c r="K25" s="367"/>
      <c r="L25" s="359"/>
      <c r="M25" s="359"/>
      <c r="N25" s="361"/>
      <c r="O25" s="361"/>
      <c r="P25" s="361"/>
      <c r="Q25" s="329"/>
      <c r="R25" s="15" t="s">
        <v>212</v>
      </c>
      <c r="S25" s="15" t="s">
        <v>212</v>
      </c>
      <c r="T25" s="15" t="s">
        <v>84</v>
      </c>
      <c r="U25" s="99">
        <v>651</v>
      </c>
      <c r="V25" s="17">
        <f t="shared" si="7"/>
        <v>809</v>
      </c>
      <c r="W25" s="100" t="s">
        <v>213</v>
      </c>
      <c r="X25" s="100" t="s">
        <v>214</v>
      </c>
      <c r="Y25" s="102">
        <v>800</v>
      </c>
      <c r="Z25" s="20">
        <v>809</v>
      </c>
      <c r="AA25" s="102">
        <v>800</v>
      </c>
      <c r="AB25" s="102">
        <v>880</v>
      </c>
      <c r="AC25" s="99">
        <v>800</v>
      </c>
      <c r="AD25" s="100">
        <v>206</v>
      </c>
      <c r="AE25" s="103">
        <v>158</v>
      </c>
      <c r="AF25" s="32"/>
      <c r="AG25" s="104"/>
      <c r="AH25" s="104"/>
      <c r="AI25" s="21">
        <f t="shared" si="5"/>
        <v>364</v>
      </c>
      <c r="AJ25" s="17"/>
      <c r="AK25" s="99">
        <v>800</v>
      </c>
      <c r="AL25" s="99"/>
      <c r="AM25" s="105" t="s">
        <v>215</v>
      </c>
      <c r="AN25" s="105" t="s">
        <v>209</v>
      </c>
      <c r="AO25" s="24" t="s">
        <v>216</v>
      </c>
      <c r="AP25" s="24" t="s">
        <v>211</v>
      </c>
      <c r="AQ25" s="100"/>
      <c r="AR25" s="100"/>
      <c r="AS25" s="107"/>
      <c r="AT25" s="107"/>
      <c r="AU25" s="17">
        <f t="shared" si="4"/>
        <v>800</v>
      </c>
      <c r="AV25" s="17">
        <f>+_xlfn.IFS(T25="Acumulado",Z25+AI25+AJ25+AL25,T25="Capacidad",AI25,T25="Flujo",AI25,T25="Reducción",AI25,T25="Stock",AI25)</f>
        <v>364</v>
      </c>
      <c r="AW25" s="329"/>
      <c r="AX25" s="94" t="s">
        <v>198</v>
      </c>
      <c r="AY25" s="27" t="s">
        <v>199</v>
      </c>
      <c r="AZ25" s="28"/>
      <c r="BA25" s="28"/>
      <c r="BB25" s="109"/>
      <c r="BC25" s="96"/>
      <c r="BD25" s="29"/>
    </row>
    <row r="26" spans="1:56" ht="409.6" x14ac:dyDescent="0.3">
      <c r="A26" s="111" t="s">
        <v>217</v>
      </c>
      <c r="B26" s="111" t="s">
        <v>218</v>
      </c>
      <c r="C26" s="111" t="s">
        <v>57</v>
      </c>
      <c r="D26" s="111" t="s">
        <v>219</v>
      </c>
      <c r="E26" s="111" t="s">
        <v>220</v>
      </c>
      <c r="F26" s="111" t="s">
        <v>221</v>
      </c>
      <c r="G26" s="111" t="s">
        <v>61</v>
      </c>
      <c r="H26" s="111" t="s">
        <v>222</v>
      </c>
      <c r="I26" s="111" t="s">
        <v>162</v>
      </c>
      <c r="J26" s="42">
        <v>30908200346</v>
      </c>
      <c r="K26" s="42">
        <v>25199465325.68</v>
      </c>
      <c r="L26" s="112">
        <v>253814428549</v>
      </c>
      <c r="M26" s="113">
        <v>161670998977.28</v>
      </c>
      <c r="N26" s="114">
        <v>266648689436</v>
      </c>
      <c r="O26" s="114">
        <v>8711739561</v>
      </c>
      <c r="P26" s="114" t="s">
        <v>223</v>
      </c>
      <c r="Q26" s="76" t="s">
        <v>224</v>
      </c>
      <c r="R26" s="76" t="s">
        <v>225</v>
      </c>
      <c r="S26" s="76" t="s">
        <v>226</v>
      </c>
      <c r="T26" s="115" t="s">
        <v>67</v>
      </c>
      <c r="U26" s="99">
        <v>0</v>
      </c>
      <c r="V26" s="17">
        <v>0</v>
      </c>
      <c r="W26" s="100" t="s">
        <v>227</v>
      </c>
      <c r="X26" s="100" t="s">
        <v>174</v>
      </c>
      <c r="Y26" s="102">
        <v>70000</v>
      </c>
      <c r="Z26" s="20">
        <v>47230</v>
      </c>
      <c r="AA26" s="102">
        <v>113925</v>
      </c>
      <c r="AB26" s="102">
        <v>133610</v>
      </c>
      <c r="AC26" s="116">
        <v>315592</v>
      </c>
      <c r="AD26" s="117">
        <v>10056</v>
      </c>
      <c r="AE26" s="103">
        <v>127647</v>
      </c>
      <c r="AF26" s="39"/>
      <c r="AG26" s="104"/>
      <c r="AH26" s="104"/>
      <c r="AI26" s="21">
        <f>AD26+AE26+AG26+AH26</f>
        <v>137703</v>
      </c>
      <c r="AJ26" s="118"/>
      <c r="AK26" s="99">
        <v>94674</v>
      </c>
      <c r="AL26" s="118">
        <v>0</v>
      </c>
      <c r="AM26" s="117" t="s">
        <v>228</v>
      </c>
      <c r="AN26" s="117" t="s">
        <v>62</v>
      </c>
      <c r="AO26" s="119" t="s">
        <v>229</v>
      </c>
      <c r="AP26" s="107" t="s">
        <v>62</v>
      </c>
      <c r="AQ26" s="100"/>
      <c r="AR26" s="100"/>
      <c r="AS26" s="120"/>
      <c r="AT26" s="121"/>
      <c r="AU26" s="17">
        <f t="shared" si="4"/>
        <v>594191</v>
      </c>
      <c r="AV26" s="17">
        <f>Z26+AB26+AI26</f>
        <v>318543</v>
      </c>
      <c r="AW26" s="15" t="s">
        <v>230</v>
      </c>
      <c r="AX26" s="122" t="s">
        <v>230</v>
      </c>
      <c r="AY26" s="31" t="s">
        <v>231</v>
      </c>
      <c r="AZ26" s="28"/>
      <c r="BA26" s="28"/>
      <c r="BB26" s="368"/>
      <c r="BC26" s="123"/>
      <c r="BD26" s="29"/>
    </row>
    <row r="27" spans="1:56" ht="387.6" x14ac:dyDescent="0.3">
      <c r="A27" s="40" t="s">
        <v>55</v>
      </c>
      <c r="B27" s="40" t="s">
        <v>158</v>
      </c>
      <c r="C27" s="40" t="s">
        <v>57</v>
      </c>
      <c r="D27" s="40" t="s">
        <v>147</v>
      </c>
      <c r="E27" s="40" t="s">
        <v>232</v>
      </c>
      <c r="F27" s="40" t="s">
        <v>233</v>
      </c>
      <c r="G27" s="40" t="s">
        <v>61</v>
      </c>
      <c r="H27" s="40" t="s">
        <v>62</v>
      </c>
      <c r="I27" s="40" t="s">
        <v>162</v>
      </c>
      <c r="J27" s="124">
        <f>'[3]1. Iniciativas-PA (2)'!M16</f>
        <v>6050000000</v>
      </c>
      <c r="K27" s="124">
        <f>'[3]1. Iniciativas-PA (2)'!N16</f>
        <v>0</v>
      </c>
      <c r="L27" s="125">
        <v>12894700000</v>
      </c>
      <c r="M27" s="125">
        <v>11116188734</v>
      </c>
      <c r="N27" s="79">
        <v>10740639021</v>
      </c>
      <c r="O27" s="79">
        <v>602205483</v>
      </c>
      <c r="P27" s="79">
        <f>(N27*0.03)+N27</f>
        <v>11062858191.629999</v>
      </c>
      <c r="Q27" s="16" t="s">
        <v>163</v>
      </c>
      <c r="R27" s="16" t="s">
        <v>234</v>
      </c>
      <c r="S27" s="16" t="s">
        <v>235</v>
      </c>
      <c r="T27" s="16" t="s">
        <v>67</v>
      </c>
      <c r="U27" s="17">
        <v>0</v>
      </c>
      <c r="V27" s="17">
        <f t="shared" si="7"/>
        <v>835531</v>
      </c>
      <c r="W27" s="18" t="s">
        <v>236</v>
      </c>
      <c r="X27" s="18" t="s">
        <v>237</v>
      </c>
      <c r="Y27" s="19">
        <v>700000</v>
      </c>
      <c r="Z27" s="19">
        <v>835531</v>
      </c>
      <c r="AA27" s="19">
        <v>1100000</v>
      </c>
      <c r="AB27" s="19">
        <v>1136988</v>
      </c>
      <c r="AC27" s="30">
        <v>1400000</v>
      </c>
      <c r="AD27" s="23">
        <v>0</v>
      </c>
      <c r="AE27" s="77">
        <v>274107</v>
      </c>
      <c r="AF27" s="39"/>
      <c r="AG27" s="23"/>
      <c r="AH27" s="78"/>
      <c r="AI27" s="21">
        <f t="shared" si="5"/>
        <v>274107</v>
      </c>
      <c r="AJ27" s="17"/>
      <c r="AK27" s="17">
        <v>1000000</v>
      </c>
      <c r="AL27" s="17">
        <v>0</v>
      </c>
      <c r="AM27" s="18" t="s">
        <v>238</v>
      </c>
      <c r="AN27" s="18" t="s">
        <v>112</v>
      </c>
      <c r="AO27" s="24" t="s">
        <v>239</v>
      </c>
      <c r="AP27" s="24"/>
      <c r="AQ27" s="18"/>
      <c r="AR27" s="18"/>
      <c r="AS27" s="25"/>
      <c r="AT27" s="25"/>
      <c r="AU27" s="17">
        <f t="shared" si="4"/>
        <v>4200000</v>
      </c>
      <c r="AV27" s="17">
        <f>+_xlfn.IFS(T27="Acumulado",Z27+AB27+AI27+AJ27+AL27,T27="Capacidad",AI27,T27="Flujo",AI27,T27="Reducción",AI27,T27="Stock",AI27)</f>
        <v>2246626</v>
      </c>
      <c r="AW27" s="16" t="s">
        <v>170</v>
      </c>
      <c r="AX27" s="75" t="s">
        <v>170</v>
      </c>
      <c r="AY27" s="31" t="s">
        <v>240</v>
      </c>
      <c r="AZ27" s="28"/>
      <c r="BA27" s="28"/>
      <c r="BB27" s="368"/>
      <c r="BC27" s="123"/>
      <c r="BD27" s="29"/>
    </row>
    <row r="28" spans="1:56" ht="204" customHeight="1" x14ac:dyDescent="0.3">
      <c r="A28" s="324" t="s">
        <v>55</v>
      </c>
      <c r="B28" s="324" t="s">
        <v>241</v>
      </c>
      <c r="C28" s="324" t="s">
        <v>57</v>
      </c>
      <c r="D28" s="324" t="s">
        <v>185</v>
      </c>
      <c r="E28" s="324" t="s">
        <v>242</v>
      </c>
      <c r="F28" s="324" t="s">
        <v>243</v>
      </c>
      <c r="G28" s="324" t="s">
        <v>61</v>
      </c>
      <c r="H28" s="324" t="s">
        <v>244</v>
      </c>
      <c r="I28" s="324" t="s">
        <v>245</v>
      </c>
      <c r="J28" s="370">
        <v>6830016667</v>
      </c>
      <c r="K28" s="365">
        <v>6822825000</v>
      </c>
      <c r="L28" s="373">
        <v>18475011000</v>
      </c>
      <c r="M28" s="373">
        <v>17865138373</v>
      </c>
      <c r="N28" s="376">
        <v>14848656000</v>
      </c>
      <c r="O28" s="376">
        <v>212389584</v>
      </c>
      <c r="P28" s="376">
        <f>(N28*0.03)+N28</f>
        <v>15294115680</v>
      </c>
      <c r="Q28" s="327" t="s">
        <v>246</v>
      </c>
      <c r="R28" s="16" t="s">
        <v>247</v>
      </c>
      <c r="S28" s="16" t="s">
        <v>248</v>
      </c>
      <c r="T28" s="16" t="s">
        <v>99</v>
      </c>
      <c r="U28" s="16">
        <v>0</v>
      </c>
      <c r="V28" s="59">
        <v>1</v>
      </c>
      <c r="W28" s="60" t="s">
        <v>249</v>
      </c>
      <c r="X28" s="60" t="s">
        <v>250</v>
      </c>
      <c r="Y28" s="126">
        <v>1</v>
      </c>
      <c r="Z28" s="126">
        <v>1</v>
      </c>
      <c r="AA28" s="126">
        <v>1</v>
      </c>
      <c r="AB28" s="126">
        <v>1</v>
      </c>
      <c r="AC28" s="59">
        <v>1</v>
      </c>
      <c r="AD28" s="60">
        <v>1</v>
      </c>
      <c r="AE28" s="56">
        <v>1</v>
      </c>
      <c r="AF28" s="127"/>
      <c r="AG28" s="89"/>
      <c r="AH28" s="89"/>
      <c r="AI28" s="58">
        <f>AB28</f>
        <v>1</v>
      </c>
      <c r="AJ28" s="16"/>
      <c r="AK28" s="59">
        <v>1</v>
      </c>
      <c r="AL28" s="16">
        <v>0</v>
      </c>
      <c r="AM28" s="18" t="s">
        <v>251</v>
      </c>
      <c r="AN28" s="18" t="s">
        <v>252</v>
      </c>
      <c r="AO28" s="128" t="s">
        <v>253</v>
      </c>
      <c r="AP28" s="25" t="s">
        <v>62</v>
      </c>
      <c r="AQ28" s="129"/>
      <c r="AR28" s="130"/>
      <c r="AS28" s="131"/>
      <c r="AT28" s="131"/>
      <c r="AU28" s="63">
        <f>+_xlfn.IFS(T28="Acumulado",Y28+AA28+#REF!+AK28,T28="Capacidad",AK28,T28="Flujo",AK28,T28="Reducción",AK28,T28="Stock",AK28)</f>
        <v>1</v>
      </c>
      <c r="AV28" s="59">
        <f>+_xlfn.IFS(T28="Acumulado",Z28+AI28+AJ28+AL28,T28="Capacidad",AI28,T28="Flujo",AI28,T28="Reducción",AI28,T28="Stock",AI28)</f>
        <v>1</v>
      </c>
      <c r="AW28" s="327" t="s">
        <v>254</v>
      </c>
      <c r="AX28" s="132" t="s">
        <v>254</v>
      </c>
      <c r="AY28" s="27" t="s">
        <v>255</v>
      </c>
      <c r="AZ28" s="28"/>
      <c r="BA28" s="28"/>
      <c r="BB28" s="28"/>
      <c r="BC28" s="29"/>
      <c r="BD28" s="29"/>
    </row>
    <row r="29" spans="1:56" ht="142.94999999999999" customHeight="1" x14ac:dyDescent="0.3">
      <c r="A29" s="325"/>
      <c r="B29" s="325"/>
      <c r="C29" s="325"/>
      <c r="D29" s="325"/>
      <c r="E29" s="325"/>
      <c r="F29" s="325"/>
      <c r="G29" s="325"/>
      <c r="H29" s="325"/>
      <c r="I29" s="325"/>
      <c r="J29" s="371">
        <v>0</v>
      </c>
      <c r="K29" s="366"/>
      <c r="L29" s="374"/>
      <c r="M29" s="374"/>
      <c r="N29" s="377"/>
      <c r="O29" s="377"/>
      <c r="P29" s="377"/>
      <c r="Q29" s="328"/>
      <c r="R29" s="16" t="s">
        <v>256</v>
      </c>
      <c r="S29" s="16" t="s">
        <v>257</v>
      </c>
      <c r="T29" s="16" t="s">
        <v>67</v>
      </c>
      <c r="U29" s="17">
        <v>0</v>
      </c>
      <c r="V29" s="17">
        <f t="shared" ref="V29:V34" si="8">Z29</f>
        <v>1</v>
      </c>
      <c r="W29" s="18" t="s">
        <v>258</v>
      </c>
      <c r="X29" s="18" t="s">
        <v>259</v>
      </c>
      <c r="Y29" s="19">
        <v>1</v>
      </c>
      <c r="Z29" s="20">
        <v>1</v>
      </c>
      <c r="AA29" s="19">
        <v>1</v>
      </c>
      <c r="AB29" s="19">
        <v>1</v>
      </c>
      <c r="AC29" s="17">
        <v>1</v>
      </c>
      <c r="AD29" s="18">
        <v>0</v>
      </c>
      <c r="AE29" s="35">
        <v>1</v>
      </c>
      <c r="AF29" s="39"/>
      <c r="AG29" s="23"/>
      <c r="AH29" s="34"/>
      <c r="AI29" s="35">
        <f>AD29+AE29+AG29+AH29</f>
        <v>1</v>
      </c>
      <c r="AJ29" s="17"/>
      <c r="AK29" s="17">
        <v>1</v>
      </c>
      <c r="AL29" s="17">
        <v>0</v>
      </c>
      <c r="AM29" s="133" t="s">
        <v>260</v>
      </c>
      <c r="AN29" s="18" t="s">
        <v>252</v>
      </c>
      <c r="AO29" s="134" t="s">
        <v>261</v>
      </c>
      <c r="AP29" s="134" t="s">
        <v>261</v>
      </c>
      <c r="AQ29" s="18"/>
      <c r="AR29" s="18"/>
      <c r="AS29" s="25"/>
      <c r="AT29" s="131"/>
      <c r="AU29" s="17">
        <f>+_xlfn.IFS(T29="Acumulado",Y29+AA29+AC29+AK29,T29="Capacidad",AK29,T29="Flujo",AK29,T29="Reducción",AK29,T29="Stock",AK29)</f>
        <v>4</v>
      </c>
      <c r="AV29" s="17">
        <f>+_xlfn.IFS(T29="Acumulado",Z29+AB29+AI29+AJ29+AL29,T29="Capacidad",AI29,T29="Flujo",AI29,T29="Reducción",AI29,T29="Stock",AI29)</f>
        <v>3</v>
      </c>
      <c r="AW29" s="328"/>
      <c r="AX29" s="132" t="s">
        <v>254</v>
      </c>
      <c r="AY29" s="27" t="s">
        <v>255</v>
      </c>
      <c r="AZ29" s="28"/>
      <c r="BA29" s="28"/>
      <c r="BB29" s="28"/>
      <c r="BC29" s="29"/>
      <c r="BD29" s="29"/>
    </row>
    <row r="30" spans="1:56" ht="142.94999999999999" customHeight="1" x14ac:dyDescent="0.3">
      <c r="A30" s="325"/>
      <c r="B30" s="325"/>
      <c r="C30" s="325"/>
      <c r="D30" s="325"/>
      <c r="E30" s="325"/>
      <c r="F30" s="325"/>
      <c r="G30" s="325"/>
      <c r="H30" s="325"/>
      <c r="I30" s="325"/>
      <c r="J30" s="371"/>
      <c r="K30" s="366"/>
      <c r="L30" s="374"/>
      <c r="M30" s="374"/>
      <c r="N30" s="377"/>
      <c r="O30" s="377"/>
      <c r="P30" s="377"/>
      <c r="Q30" s="328"/>
      <c r="R30" s="16" t="s">
        <v>262</v>
      </c>
      <c r="S30" s="16" t="s">
        <v>263</v>
      </c>
      <c r="T30" s="16" t="s">
        <v>67</v>
      </c>
      <c r="U30" s="17">
        <v>0</v>
      </c>
      <c r="V30" s="17">
        <v>2</v>
      </c>
      <c r="W30" s="18" t="s">
        <v>264</v>
      </c>
      <c r="X30" s="18" t="s">
        <v>265</v>
      </c>
      <c r="Y30" s="19">
        <v>2</v>
      </c>
      <c r="Z30" s="20">
        <v>2</v>
      </c>
      <c r="AA30" s="19">
        <v>2</v>
      </c>
      <c r="AB30" s="19">
        <v>2</v>
      </c>
      <c r="AC30" s="17">
        <v>2</v>
      </c>
      <c r="AD30" s="18">
        <v>0</v>
      </c>
      <c r="AE30" s="21">
        <v>0</v>
      </c>
      <c r="AF30" s="135"/>
      <c r="AG30" s="23"/>
      <c r="AH30" s="23"/>
      <c r="AI30" s="35">
        <f>AD30+AE30+AG30+AH30</f>
        <v>0</v>
      </c>
      <c r="AJ30" s="17"/>
      <c r="AK30" s="17">
        <v>3</v>
      </c>
      <c r="AL30" s="17"/>
      <c r="AM30" s="18" t="s">
        <v>266</v>
      </c>
      <c r="AN30" s="18" t="s">
        <v>252</v>
      </c>
      <c r="AO30" s="136" t="s">
        <v>267</v>
      </c>
      <c r="AP30" s="25" t="s">
        <v>62</v>
      </c>
      <c r="AQ30" s="137"/>
      <c r="AR30" s="138"/>
      <c r="AS30" s="25"/>
      <c r="AT30" s="131"/>
      <c r="AU30" s="17">
        <f>+_xlfn.IFS(T30="Acumulado",Y30+AA30+AC30+AK30,T30="Capacidad",AK30,T30="Flujo",AK30,T30="Reducción",AK30,T30="Stock",AK30)</f>
        <v>9</v>
      </c>
      <c r="AV30" s="17">
        <f>+_xlfn.IFS(T30="Acumulado",Z30+AB30+AI30+AJ30+AL30,T30="Capacidad",AI30,T30="Flujo",AI30,T30="Reducción",AI30,T30="Stock",AI30)</f>
        <v>4</v>
      </c>
      <c r="AW30" s="328"/>
      <c r="AX30" s="132" t="s">
        <v>254</v>
      </c>
      <c r="AY30" s="27" t="s">
        <v>255</v>
      </c>
      <c r="AZ30" s="28"/>
      <c r="BA30" s="28"/>
      <c r="BB30" s="28"/>
      <c r="BC30" s="29"/>
      <c r="BD30" s="29"/>
    </row>
    <row r="31" spans="1:56" ht="142.94999999999999" customHeight="1" x14ac:dyDescent="0.3">
      <c r="A31" s="325"/>
      <c r="B31" s="325"/>
      <c r="C31" s="325"/>
      <c r="D31" s="325"/>
      <c r="E31" s="325"/>
      <c r="F31" s="325"/>
      <c r="G31" s="325"/>
      <c r="H31" s="325"/>
      <c r="I31" s="325"/>
      <c r="J31" s="371"/>
      <c r="K31" s="366"/>
      <c r="L31" s="374"/>
      <c r="M31" s="374"/>
      <c r="N31" s="377"/>
      <c r="O31" s="377"/>
      <c r="P31" s="377"/>
      <c r="Q31" s="328"/>
      <c r="R31" s="16" t="s">
        <v>268</v>
      </c>
      <c r="S31" s="16" t="s">
        <v>269</v>
      </c>
      <c r="T31" s="16" t="s">
        <v>67</v>
      </c>
      <c r="U31" s="17">
        <v>0</v>
      </c>
      <c r="V31" s="17">
        <v>0</v>
      </c>
      <c r="W31" s="204" t="s">
        <v>270</v>
      </c>
      <c r="X31" s="204" t="s">
        <v>270</v>
      </c>
      <c r="Y31" s="20"/>
      <c r="Z31" s="20"/>
      <c r="AA31" s="19">
        <v>1400</v>
      </c>
      <c r="AB31" s="19">
        <v>11000</v>
      </c>
      <c r="AC31" s="17">
        <v>600</v>
      </c>
      <c r="AD31" s="18">
        <v>110</v>
      </c>
      <c r="AE31" s="21">
        <v>1476</v>
      </c>
      <c r="AF31" s="135"/>
      <c r="AG31" s="23"/>
      <c r="AH31" s="23"/>
      <c r="AI31" s="35">
        <f>AD31+AE31</f>
        <v>1586</v>
      </c>
      <c r="AJ31" s="17"/>
      <c r="AK31" s="17">
        <v>1600</v>
      </c>
      <c r="AL31" s="17"/>
      <c r="AM31" s="18" t="s">
        <v>271</v>
      </c>
      <c r="AN31" s="18" t="s">
        <v>252</v>
      </c>
      <c r="AO31" s="136" t="s">
        <v>272</v>
      </c>
      <c r="AP31" s="25" t="s">
        <v>62</v>
      </c>
      <c r="AQ31" s="18"/>
      <c r="AR31" s="18"/>
      <c r="AS31" s="25"/>
      <c r="AT31" s="131"/>
      <c r="AU31" s="17">
        <f>+_xlfn.IFS(T31="Acumulado",Y31+AA31+AC31+AK31,T31="Capacidad",AK31,T31="Flujo",AK31,T31="Reducción",AK31,T31="Stock",AK31)</f>
        <v>3600</v>
      </c>
      <c r="AV31" s="17">
        <f>+_xlfn.IFS(T31="Acumulado",Z31+AB31+AI31+AJ31+AL31,T31="Capacidad",AI31,T31="Flujo",AI31,T31="Reducción",AI31,T31="Stock",AI31)</f>
        <v>12586</v>
      </c>
      <c r="AW31" s="328"/>
      <c r="AX31" s="132" t="s">
        <v>254</v>
      </c>
      <c r="AY31" s="27" t="s">
        <v>255</v>
      </c>
      <c r="AZ31" s="28"/>
      <c r="BA31" s="28"/>
      <c r="BB31" s="28"/>
      <c r="BC31" s="29"/>
      <c r="BD31" s="29"/>
    </row>
    <row r="32" spans="1:56" ht="183.6" x14ac:dyDescent="0.3">
      <c r="A32" s="326"/>
      <c r="B32" s="326"/>
      <c r="C32" s="326"/>
      <c r="D32" s="326"/>
      <c r="E32" s="326"/>
      <c r="F32" s="326"/>
      <c r="G32" s="326"/>
      <c r="H32" s="326"/>
      <c r="I32" s="326"/>
      <c r="J32" s="372">
        <v>0</v>
      </c>
      <c r="K32" s="367"/>
      <c r="L32" s="375"/>
      <c r="M32" s="375"/>
      <c r="N32" s="378"/>
      <c r="O32" s="378"/>
      <c r="P32" s="378"/>
      <c r="Q32" s="329"/>
      <c r="R32" s="16" t="s">
        <v>268</v>
      </c>
      <c r="S32" s="16" t="s">
        <v>273</v>
      </c>
      <c r="T32" s="16" t="s">
        <v>99</v>
      </c>
      <c r="U32" s="16">
        <v>0</v>
      </c>
      <c r="V32" s="16">
        <f t="shared" si="8"/>
        <v>1</v>
      </c>
      <c r="W32" s="129" t="s">
        <v>274</v>
      </c>
      <c r="X32" s="129" t="s">
        <v>275</v>
      </c>
      <c r="Y32" s="126">
        <v>1</v>
      </c>
      <c r="Z32" s="126">
        <v>1</v>
      </c>
      <c r="AA32" s="126">
        <v>1</v>
      </c>
      <c r="AB32" s="126">
        <v>1</v>
      </c>
      <c r="AC32" s="59">
        <v>1</v>
      </c>
      <c r="AD32" s="60">
        <v>1</v>
      </c>
      <c r="AE32" s="56">
        <v>1</v>
      </c>
      <c r="AF32" s="39"/>
      <c r="AG32" s="89"/>
      <c r="AH32" s="89"/>
      <c r="AI32" s="58">
        <f>AB32</f>
        <v>1</v>
      </c>
      <c r="AJ32" s="16"/>
      <c r="AK32" s="59">
        <v>1</v>
      </c>
      <c r="AL32" s="16">
        <v>0</v>
      </c>
      <c r="AM32" s="139" t="s">
        <v>276</v>
      </c>
      <c r="AN32" s="18" t="s">
        <v>252</v>
      </c>
      <c r="AO32" s="140" t="s">
        <v>276</v>
      </c>
      <c r="AP32" s="25" t="s">
        <v>62</v>
      </c>
      <c r="AQ32" s="141"/>
      <c r="AR32" s="142"/>
      <c r="AS32" s="131"/>
      <c r="AT32" s="131"/>
      <c r="AU32" s="63">
        <f>+_xlfn.IFS(T32="Acumulado",Y32+AA32+#REF!+AK32,T32="Capacidad",AK32,T32="Flujo",AK32,T32="Reducción",AK32,T32="Stock",AK32)</f>
        <v>1</v>
      </c>
      <c r="AV32" s="59">
        <f>+_xlfn.IFS(T32="Acumulado",Z32+AI32+AJ32+AL32,T32="Capacidad",AI32,T32="Flujo",AI32,T32="Reducción",AI32,T32="Stock",AI32)</f>
        <v>1</v>
      </c>
      <c r="AW32" s="328"/>
      <c r="AX32" s="132" t="s">
        <v>254</v>
      </c>
      <c r="AY32" s="27" t="s">
        <v>255</v>
      </c>
      <c r="AZ32" s="28"/>
      <c r="BA32" s="28"/>
      <c r="BB32" s="28"/>
      <c r="BC32" s="29"/>
      <c r="BD32" s="29"/>
    </row>
    <row r="33" spans="1:56" ht="408" customHeight="1" x14ac:dyDescent="0.3">
      <c r="A33" s="14" t="s">
        <v>55</v>
      </c>
      <c r="B33" s="14" t="s">
        <v>241</v>
      </c>
      <c r="C33" s="14" t="s">
        <v>57</v>
      </c>
      <c r="D33" s="14" t="s">
        <v>185</v>
      </c>
      <c r="E33" s="14" t="s">
        <v>277</v>
      </c>
      <c r="F33" s="14" t="s">
        <v>278</v>
      </c>
      <c r="G33" s="14" t="s">
        <v>61</v>
      </c>
      <c r="H33" s="14" t="s">
        <v>244</v>
      </c>
      <c r="I33" s="14" t="s">
        <v>245</v>
      </c>
      <c r="J33" s="321">
        <v>8669983333</v>
      </c>
      <c r="K33" s="320">
        <v>7979983453.3400002</v>
      </c>
      <c r="L33" s="322">
        <v>1024989000</v>
      </c>
      <c r="M33" s="322">
        <v>1024989000</v>
      </c>
      <c r="N33" s="323">
        <v>1000000000</v>
      </c>
      <c r="O33" s="323">
        <v>0</v>
      </c>
      <c r="P33" s="323">
        <f>(N33*0.03)+N33</f>
        <v>1030000000</v>
      </c>
      <c r="Q33" s="15" t="s">
        <v>246</v>
      </c>
      <c r="R33" s="16" t="s">
        <v>279</v>
      </c>
      <c r="S33" s="16" t="s">
        <v>280</v>
      </c>
      <c r="T33" s="16" t="s">
        <v>67</v>
      </c>
      <c r="U33" s="17">
        <v>0</v>
      </c>
      <c r="V33" s="17">
        <f t="shared" si="8"/>
        <v>1</v>
      </c>
      <c r="W33" s="18" t="s">
        <v>281</v>
      </c>
      <c r="X33" s="18" t="s">
        <v>282</v>
      </c>
      <c r="Y33" s="19">
        <v>1800</v>
      </c>
      <c r="Z33" s="20">
        <v>1</v>
      </c>
      <c r="AA33" s="19">
        <v>3000</v>
      </c>
      <c r="AB33" s="19">
        <v>3000</v>
      </c>
      <c r="AC33" s="17">
        <v>7000</v>
      </c>
      <c r="AD33" s="18">
        <v>0</v>
      </c>
      <c r="AE33" s="136">
        <v>0</v>
      </c>
      <c r="AF33" s="39"/>
      <c r="AG33" s="23"/>
      <c r="AH33" s="23"/>
      <c r="AI33" s="21">
        <f t="shared" ref="AI33:AI40" si="9">AD33+AE33+AG33+AH33</f>
        <v>0</v>
      </c>
      <c r="AJ33" s="17"/>
      <c r="AK33" s="17">
        <v>3900</v>
      </c>
      <c r="AL33" s="17">
        <v>0</v>
      </c>
      <c r="AM33" s="18" t="s">
        <v>283</v>
      </c>
      <c r="AN33" s="18" t="s">
        <v>252</v>
      </c>
      <c r="AO33" s="25" t="s">
        <v>283</v>
      </c>
      <c r="AP33" s="25" t="s">
        <v>62</v>
      </c>
      <c r="AQ33" s="18"/>
      <c r="AR33" s="18"/>
      <c r="AS33" s="25"/>
      <c r="AT33" s="131"/>
      <c r="AU33" s="17">
        <f t="shared" ref="AU33:AU41" si="10">+_xlfn.IFS(T33="Acumulado",Y33+AA33+AC33+AK33,T33="Capacidad",AK33,T33="Flujo",AK33,T33="Reducción",AK33,T33="Stock",AK33)</f>
        <v>15700</v>
      </c>
      <c r="AV33" s="17">
        <f>+_xlfn.IFS(T33="Acumulado",Z33+AB33+AI33+AJ33+AL33,T33="Capacidad",AI33,T33="Flujo",AI33,T33="Reducción",AI33,T33="Stock",AI33)</f>
        <v>3001</v>
      </c>
      <c r="AW33" s="328"/>
      <c r="AX33" s="132" t="s">
        <v>254</v>
      </c>
      <c r="AY33" s="143" t="s">
        <v>284</v>
      </c>
      <c r="AZ33" s="28"/>
      <c r="BA33" s="28"/>
      <c r="BB33" s="28"/>
      <c r="BC33" s="29"/>
      <c r="BD33" s="29"/>
    </row>
    <row r="34" spans="1:56" ht="204" customHeight="1" x14ac:dyDescent="0.3">
      <c r="A34" s="324" t="s">
        <v>55</v>
      </c>
      <c r="B34" s="324" t="s">
        <v>56</v>
      </c>
      <c r="C34" s="324" t="s">
        <v>57</v>
      </c>
      <c r="D34" s="324" t="s">
        <v>58</v>
      </c>
      <c r="E34" s="324" t="s">
        <v>285</v>
      </c>
      <c r="F34" s="324" t="s">
        <v>286</v>
      </c>
      <c r="G34" s="330" t="s">
        <v>61</v>
      </c>
      <c r="H34" s="339" t="s">
        <v>62</v>
      </c>
      <c r="I34" s="339" t="s">
        <v>287</v>
      </c>
      <c r="J34" s="345">
        <v>104400000</v>
      </c>
      <c r="K34" s="345">
        <v>104400000</v>
      </c>
      <c r="L34" s="381">
        <v>100552000</v>
      </c>
      <c r="M34" s="381">
        <v>97469067</v>
      </c>
      <c r="N34" s="379">
        <v>315000000</v>
      </c>
      <c r="O34" s="379">
        <v>32686100</v>
      </c>
      <c r="P34" s="379">
        <f>(N34*0.03)+N34</f>
        <v>324450000</v>
      </c>
      <c r="Q34" s="327" t="s">
        <v>64</v>
      </c>
      <c r="R34" s="327" t="s">
        <v>288</v>
      </c>
      <c r="S34" s="16" t="s">
        <v>289</v>
      </c>
      <c r="T34" s="16" t="s">
        <v>67</v>
      </c>
      <c r="U34" s="17" t="s">
        <v>62</v>
      </c>
      <c r="V34" s="17">
        <f t="shared" si="8"/>
        <v>4</v>
      </c>
      <c r="W34" s="18" t="s">
        <v>290</v>
      </c>
      <c r="X34" s="18" t="s">
        <v>291</v>
      </c>
      <c r="Y34" s="20">
        <v>4</v>
      </c>
      <c r="Z34" s="20">
        <v>4</v>
      </c>
      <c r="AA34" s="19">
        <v>1</v>
      </c>
      <c r="AB34" s="19">
        <v>1</v>
      </c>
      <c r="AC34" s="30">
        <v>1</v>
      </c>
      <c r="AD34" s="34">
        <v>0.25</v>
      </c>
      <c r="AE34" s="35">
        <v>0.25</v>
      </c>
      <c r="AF34" s="135"/>
      <c r="AG34" s="34"/>
      <c r="AH34" s="34"/>
      <c r="AI34" s="35">
        <f t="shared" si="9"/>
        <v>0.5</v>
      </c>
      <c r="AJ34" s="17"/>
      <c r="AK34" s="17">
        <v>1</v>
      </c>
      <c r="AL34" s="17">
        <v>0</v>
      </c>
      <c r="AM34" s="18" t="s">
        <v>292</v>
      </c>
      <c r="AN34" s="18" t="s">
        <v>293</v>
      </c>
      <c r="AO34" s="24" t="s">
        <v>294</v>
      </c>
      <c r="AP34" s="24"/>
      <c r="AQ34" s="18"/>
      <c r="AR34" s="18"/>
      <c r="AS34" s="25"/>
      <c r="AT34" s="25"/>
      <c r="AU34" s="17">
        <f t="shared" si="10"/>
        <v>7</v>
      </c>
      <c r="AV34" s="37">
        <f t="shared" ref="AV34:AV40" si="11">+_xlfn.IFS(T34="Acumulado",Z34+AB34+AI34+AJ34+AL34,T34="Capacidad",AI34,T34="Flujo",AI34,T34="Reducción",AI34,T34="Stock",AI34)</f>
        <v>5.5</v>
      </c>
      <c r="AW34" s="327" t="s">
        <v>74</v>
      </c>
      <c r="AX34" s="26" t="s">
        <v>74</v>
      </c>
      <c r="AY34" s="27" t="s">
        <v>295</v>
      </c>
      <c r="AZ34" s="28"/>
      <c r="BA34" s="28"/>
      <c r="BB34" s="28"/>
      <c r="BC34" s="29"/>
      <c r="BD34" s="29"/>
    </row>
    <row r="35" spans="1:56" ht="142.80000000000001" x14ac:dyDescent="0.3">
      <c r="A35" s="326"/>
      <c r="B35" s="326"/>
      <c r="C35" s="326"/>
      <c r="D35" s="326"/>
      <c r="E35" s="326"/>
      <c r="F35" s="326"/>
      <c r="G35" s="331"/>
      <c r="H35" s="341"/>
      <c r="I35" s="341"/>
      <c r="J35" s="347"/>
      <c r="K35" s="347"/>
      <c r="L35" s="382"/>
      <c r="M35" s="382"/>
      <c r="N35" s="380"/>
      <c r="O35" s="380"/>
      <c r="P35" s="380"/>
      <c r="Q35" s="329"/>
      <c r="R35" s="329"/>
      <c r="S35" s="16" t="s">
        <v>296</v>
      </c>
      <c r="T35" s="16" t="s">
        <v>67</v>
      </c>
      <c r="U35" s="17" t="s">
        <v>62</v>
      </c>
      <c r="V35" s="17"/>
      <c r="W35" s="18" t="s">
        <v>297</v>
      </c>
      <c r="X35" s="18" t="s">
        <v>298</v>
      </c>
      <c r="Y35" s="145"/>
      <c r="Z35" s="20"/>
      <c r="AA35" s="19">
        <v>228</v>
      </c>
      <c r="AB35" s="19">
        <v>284</v>
      </c>
      <c r="AC35" s="30">
        <v>255</v>
      </c>
      <c r="AD35" s="23">
        <v>19</v>
      </c>
      <c r="AE35" s="21">
        <v>102</v>
      </c>
      <c r="AF35" s="146"/>
      <c r="AG35" s="147"/>
      <c r="AH35" s="23"/>
      <c r="AI35" s="21">
        <f>AD35+AE35</f>
        <v>121</v>
      </c>
      <c r="AJ35" s="17"/>
      <c r="AK35" s="17">
        <v>254</v>
      </c>
      <c r="AL35" s="144"/>
      <c r="AM35" s="18" t="s">
        <v>299</v>
      </c>
      <c r="AN35" s="18" t="s">
        <v>300</v>
      </c>
      <c r="AO35" s="25" t="s">
        <v>301</v>
      </c>
      <c r="AP35" s="25" t="s">
        <v>90</v>
      </c>
      <c r="AQ35" s="25"/>
      <c r="AR35" s="25"/>
      <c r="AS35" s="144"/>
      <c r="AT35" s="144"/>
      <c r="AU35" s="17">
        <f t="shared" si="10"/>
        <v>737</v>
      </c>
      <c r="AV35" s="17">
        <f t="shared" si="11"/>
        <v>405</v>
      </c>
      <c r="AW35" s="329"/>
      <c r="AX35" s="26" t="s">
        <v>74</v>
      </c>
      <c r="AY35" s="27" t="s">
        <v>295</v>
      </c>
      <c r="AZ35" s="28"/>
      <c r="BA35" s="28"/>
      <c r="BB35" s="28"/>
      <c r="BC35" s="29"/>
      <c r="BD35" s="29"/>
    </row>
    <row r="36" spans="1:56" ht="163.19999999999999" customHeight="1" x14ac:dyDescent="0.3">
      <c r="A36" s="324" t="s">
        <v>55</v>
      </c>
      <c r="B36" s="324" t="s">
        <v>302</v>
      </c>
      <c r="C36" s="324" t="s">
        <v>57</v>
      </c>
      <c r="D36" s="324" t="s">
        <v>58</v>
      </c>
      <c r="E36" s="324" t="s">
        <v>303</v>
      </c>
      <c r="F36" s="324" t="s">
        <v>304</v>
      </c>
      <c r="G36" s="324" t="s">
        <v>61</v>
      </c>
      <c r="H36" s="324" t="s">
        <v>94</v>
      </c>
      <c r="I36" s="324" t="s">
        <v>305</v>
      </c>
      <c r="J36" s="342">
        <v>22806409871</v>
      </c>
      <c r="K36" s="345">
        <v>21873315486.869999</v>
      </c>
      <c r="L36" s="332">
        <v>18314438981</v>
      </c>
      <c r="M36" s="350">
        <v>13546928214.200001</v>
      </c>
      <c r="N36" s="335">
        <v>16186923506</v>
      </c>
      <c r="O36" s="335">
        <v>2299915077</v>
      </c>
      <c r="P36" s="335">
        <f>(N36*0.03)+N36</f>
        <v>16672531211.18</v>
      </c>
      <c r="Q36" s="327" t="s">
        <v>306</v>
      </c>
      <c r="R36" s="16" t="s">
        <v>307</v>
      </c>
      <c r="S36" s="16" t="s">
        <v>308</v>
      </c>
      <c r="T36" s="16" t="s">
        <v>67</v>
      </c>
      <c r="U36" s="17">
        <v>12</v>
      </c>
      <c r="V36" s="17">
        <v>12</v>
      </c>
      <c r="W36" s="129" t="s">
        <v>309</v>
      </c>
      <c r="X36" s="129" t="s">
        <v>310</v>
      </c>
      <c r="Y36" s="19">
        <v>4</v>
      </c>
      <c r="Z36" s="20">
        <v>4</v>
      </c>
      <c r="AA36" s="19">
        <v>4</v>
      </c>
      <c r="AB36" s="19">
        <v>4</v>
      </c>
      <c r="AC36" s="30">
        <v>4</v>
      </c>
      <c r="AD36" s="18">
        <v>1</v>
      </c>
      <c r="AE36" s="21">
        <v>1</v>
      </c>
      <c r="AF36" s="135"/>
      <c r="AG36" s="23"/>
      <c r="AH36" s="23"/>
      <c r="AI36" s="148">
        <f t="shared" si="9"/>
        <v>2</v>
      </c>
      <c r="AJ36" s="17"/>
      <c r="AK36" s="17">
        <v>4</v>
      </c>
      <c r="AL36" s="17">
        <v>0</v>
      </c>
      <c r="AM36" s="18" t="s">
        <v>311</v>
      </c>
      <c r="AN36" s="18" t="s">
        <v>312</v>
      </c>
      <c r="AO36" s="24" t="s">
        <v>313</v>
      </c>
      <c r="AP36" s="25" t="s">
        <v>312</v>
      </c>
      <c r="AQ36" s="18"/>
      <c r="AR36" s="18"/>
      <c r="AS36" s="25"/>
      <c r="AT36" s="25"/>
      <c r="AU36" s="17">
        <f t="shared" si="10"/>
        <v>16</v>
      </c>
      <c r="AV36" s="17">
        <f t="shared" si="11"/>
        <v>10</v>
      </c>
      <c r="AW36" s="327" t="s">
        <v>314</v>
      </c>
      <c r="AX36" s="149" t="s">
        <v>315</v>
      </c>
      <c r="AY36" s="27" t="s">
        <v>316</v>
      </c>
      <c r="AZ36" s="28"/>
      <c r="BA36" s="28"/>
      <c r="BB36" s="28"/>
      <c r="BC36" s="29"/>
      <c r="BD36" s="29"/>
    </row>
    <row r="37" spans="1:56" ht="163.19999999999999" customHeight="1" x14ac:dyDescent="0.3">
      <c r="A37" s="325"/>
      <c r="B37" s="325"/>
      <c r="C37" s="325"/>
      <c r="D37" s="325"/>
      <c r="E37" s="325"/>
      <c r="F37" s="325"/>
      <c r="G37" s="325"/>
      <c r="H37" s="325"/>
      <c r="I37" s="325"/>
      <c r="J37" s="343"/>
      <c r="K37" s="346"/>
      <c r="L37" s="333"/>
      <c r="M37" s="351"/>
      <c r="N37" s="336"/>
      <c r="O37" s="336"/>
      <c r="P37" s="336"/>
      <c r="Q37" s="328"/>
      <c r="R37" s="16" t="s">
        <v>317</v>
      </c>
      <c r="S37" s="16" t="s">
        <v>318</v>
      </c>
      <c r="T37" s="16" t="s">
        <v>67</v>
      </c>
      <c r="U37" s="17"/>
      <c r="V37" s="17"/>
      <c r="W37" s="129" t="s">
        <v>319</v>
      </c>
      <c r="X37" s="129" t="s">
        <v>320</v>
      </c>
      <c r="Y37" s="19"/>
      <c r="Z37" s="20"/>
      <c r="AA37" s="19">
        <v>7800</v>
      </c>
      <c r="AB37" s="19">
        <v>7830</v>
      </c>
      <c r="AC37" s="30">
        <v>7900</v>
      </c>
      <c r="AD37" s="18">
        <v>1494</v>
      </c>
      <c r="AE37" s="21">
        <v>2243</v>
      </c>
      <c r="AF37" s="135"/>
      <c r="AG37" s="23"/>
      <c r="AH37" s="23"/>
      <c r="AI37" s="148">
        <f t="shared" si="9"/>
        <v>3737</v>
      </c>
      <c r="AJ37" s="17"/>
      <c r="AK37" s="17">
        <v>8000</v>
      </c>
      <c r="AL37" s="17"/>
      <c r="AM37" s="18" t="s">
        <v>321</v>
      </c>
      <c r="AN37" s="18" t="s">
        <v>312</v>
      </c>
      <c r="AO37" s="24" t="s">
        <v>322</v>
      </c>
      <c r="AP37" s="25" t="s">
        <v>312</v>
      </c>
      <c r="AQ37" s="18"/>
      <c r="AR37" s="18"/>
      <c r="AS37" s="25"/>
      <c r="AT37" s="25"/>
      <c r="AU37" s="17">
        <f t="shared" si="10"/>
        <v>23700</v>
      </c>
      <c r="AV37" s="17">
        <f t="shared" si="11"/>
        <v>11567</v>
      </c>
      <c r="AW37" s="328"/>
      <c r="AX37" s="149" t="s">
        <v>315</v>
      </c>
      <c r="AY37" s="27" t="s">
        <v>316</v>
      </c>
      <c r="AZ37" s="28"/>
      <c r="BA37" s="28"/>
      <c r="BB37" s="28"/>
      <c r="BC37" s="150"/>
      <c r="BD37" s="29"/>
    </row>
    <row r="38" spans="1:56" ht="326.39999999999998" x14ac:dyDescent="0.3">
      <c r="A38" s="325"/>
      <c r="B38" s="325"/>
      <c r="C38" s="325"/>
      <c r="D38" s="325"/>
      <c r="E38" s="325"/>
      <c r="F38" s="325"/>
      <c r="G38" s="325"/>
      <c r="H38" s="325"/>
      <c r="I38" s="325"/>
      <c r="J38" s="343">
        <v>0</v>
      </c>
      <c r="K38" s="346"/>
      <c r="L38" s="333"/>
      <c r="M38" s="351"/>
      <c r="N38" s="336"/>
      <c r="O38" s="336"/>
      <c r="P38" s="336"/>
      <c r="Q38" s="328"/>
      <c r="R38" s="16" t="s">
        <v>323</v>
      </c>
      <c r="S38" s="16" t="s">
        <v>324</v>
      </c>
      <c r="T38" s="16" t="s">
        <v>67</v>
      </c>
      <c r="U38" s="17">
        <v>0</v>
      </c>
      <c r="V38" s="17">
        <f t="shared" ref="V38" si="12">Z38</f>
        <v>1</v>
      </c>
      <c r="W38" s="129" t="s">
        <v>325</v>
      </c>
      <c r="X38" s="129" t="s">
        <v>326</v>
      </c>
      <c r="Y38" s="19">
        <v>1</v>
      </c>
      <c r="Z38" s="20">
        <v>1</v>
      </c>
      <c r="AA38" s="19">
        <v>1</v>
      </c>
      <c r="AB38" s="19">
        <v>1</v>
      </c>
      <c r="AC38" s="30">
        <v>2</v>
      </c>
      <c r="AD38" s="18">
        <v>2</v>
      </c>
      <c r="AE38" s="21">
        <v>0</v>
      </c>
      <c r="AF38" s="135"/>
      <c r="AG38" s="23"/>
      <c r="AH38" s="23"/>
      <c r="AI38" s="148">
        <f t="shared" si="9"/>
        <v>2</v>
      </c>
      <c r="AJ38" s="17"/>
      <c r="AK38" s="17">
        <v>1</v>
      </c>
      <c r="AL38" s="17">
        <v>0</v>
      </c>
      <c r="AM38" s="18" t="s">
        <v>327</v>
      </c>
      <c r="AN38" s="18" t="s">
        <v>312</v>
      </c>
      <c r="AO38" s="24" t="s">
        <v>328</v>
      </c>
      <c r="AP38" s="25" t="s">
        <v>312</v>
      </c>
      <c r="AQ38" s="18"/>
      <c r="AR38" s="18"/>
      <c r="AS38" s="25"/>
      <c r="AT38" s="25"/>
      <c r="AU38" s="17">
        <f t="shared" si="10"/>
        <v>5</v>
      </c>
      <c r="AV38" s="17">
        <f>+_xlfn.IFS(T38="Acumulado",Z38+AB38+AI38+AJ38+AL38,T38="Capacidad",AI38,T38="Flujo",AI38,T38="Reducción",AI38,T38="Stock",AI38)</f>
        <v>4</v>
      </c>
      <c r="AW38" s="328"/>
      <c r="AX38" s="149" t="s">
        <v>315</v>
      </c>
      <c r="AY38" s="27" t="s">
        <v>316</v>
      </c>
      <c r="AZ38" s="28"/>
      <c r="BA38" s="28"/>
      <c r="BB38" s="28"/>
      <c r="BC38" s="29"/>
      <c r="BD38" s="29"/>
    </row>
    <row r="39" spans="1:56" ht="122.4" customHeight="1" x14ac:dyDescent="0.3">
      <c r="A39" s="326"/>
      <c r="B39" s="326"/>
      <c r="C39" s="326"/>
      <c r="D39" s="326"/>
      <c r="E39" s="326"/>
      <c r="F39" s="326"/>
      <c r="G39" s="326"/>
      <c r="H39" s="326"/>
      <c r="I39" s="326"/>
      <c r="J39" s="344">
        <v>0</v>
      </c>
      <c r="K39" s="347"/>
      <c r="L39" s="334"/>
      <c r="M39" s="352"/>
      <c r="N39" s="337"/>
      <c r="O39" s="337"/>
      <c r="P39" s="337"/>
      <c r="Q39" s="329"/>
      <c r="R39" s="16" t="s">
        <v>329</v>
      </c>
      <c r="S39" s="16" t="s">
        <v>330</v>
      </c>
      <c r="T39" s="16" t="s">
        <v>67</v>
      </c>
      <c r="U39" s="17">
        <v>11</v>
      </c>
      <c r="V39" s="17">
        <v>11</v>
      </c>
      <c r="W39" s="129" t="s">
        <v>331</v>
      </c>
      <c r="X39" s="129" t="s">
        <v>332</v>
      </c>
      <c r="Y39" s="19">
        <v>1</v>
      </c>
      <c r="Z39" s="20">
        <v>1</v>
      </c>
      <c r="AA39" s="19">
        <v>4</v>
      </c>
      <c r="AB39" s="19">
        <v>1</v>
      </c>
      <c r="AC39" s="30">
        <v>0</v>
      </c>
      <c r="AD39" s="18">
        <v>0</v>
      </c>
      <c r="AE39" s="21">
        <v>0</v>
      </c>
      <c r="AF39" s="39"/>
      <c r="AG39" s="23"/>
      <c r="AH39" s="23"/>
      <c r="AI39" s="148">
        <f t="shared" si="9"/>
        <v>0</v>
      </c>
      <c r="AJ39" s="17"/>
      <c r="AK39" s="17">
        <v>0</v>
      </c>
      <c r="AL39" s="17">
        <v>0</v>
      </c>
      <c r="AM39" s="18" t="s">
        <v>333</v>
      </c>
      <c r="AN39" s="18" t="s">
        <v>334</v>
      </c>
      <c r="AO39" s="24" t="s">
        <v>335</v>
      </c>
      <c r="AP39" s="24" t="s">
        <v>334</v>
      </c>
      <c r="AQ39" s="18"/>
      <c r="AR39" s="18"/>
      <c r="AS39" s="25"/>
      <c r="AT39" s="25"/>
      <c r="AU39" s="17">
        <f>+_xlfn.IFS(T39="Acumulado",Y39+AA39+AC39+AK39,T39="Capacidad",AK39,T39="Flujo",AK39,T39="Reducción",AK39,T39="Stock",AK39)</f>
        <v>5</v>
      </c>
      <c r="AV39" s="17">
        <f t="shared" si="11"/>
        <v>2</v>
      </c>
      <c r="AW39" s="328"/>
      <c r="AX39" s="149" t="s">
        <v>315</v>
      </c>
      <c r="AY39" s="27" t="s">
        <v>316</v>
      </c>
      <c r="AZ39" s="28"/>
      <c r="BA39" s="28"/>
      <c r="BB39" s="28"/>
      <c r="BC39" s="29"/>
      <c r="BD39" s="29"/>
    </row>
    <row r="40" spans="1:56" ht="122.4" customHeight="1" x14ac:dyDescent="0.3">
      <c r="A40" s="40" t="s">
        <v>55</v>
      </c>
      <c r="B40" s="40" t="s">
        <v>91</v>
      </c>
      <c r="C40" s="40" t="s">
        <v>57</v>
      </c>
      <c r="D40" s="40" t="s">
        <v>185</v>
      </c>
      <c r="E40" s="40" t="s">
        <v>336</v>
      </c>
      <c r="F40" s="40" t="s">
        <v>337</v>
      </c>
      <c r="G40" s="40" t="s">
        <v>61</v>
      </c>
      <c r="H40" s="40" t="s">
        <v>94</v>
      </c>
      <c r="I40" s="40" t="s">
        <v>305</v>
      </c>
      <c r="J40" s="41">
        <f>'[3]1. Iniciativas-PA (2)'!M21</f>
        <v>11416661327</v>
      </c>
      <c r="K40" s="151">
        <f>'[3]EJEC SEPT 30'!C18</f>
        <v>11416661327</v>
      </c>
      <c r="L40" s="43">
        <v>8119330472</v>
      </c>
      <c r="M40" s="43">
        <v>2024379803</v>
      </c>
      <c r="N40" s="44">
        <v>11687204340</v>
      </c>
      <c r="O40" s="44">
        <v>0</v>
      </c>
      <c r="P40" s="44">
        <f t="shared" ref="P40:P42" si="13">(N40*0.03)+N40</f>
        <v>12037820470.200001</v>
      </c>
      <c r="Q40" s="16" t="s">
        <v>338</v>
      </c>
      <c r="R40" s="16" t="s">
        <v>339</v>
      </c>
      <c r="S40" s="152" t="s">
        <v>340</v>
      </c>
      <c r="T40" s="16" t="s">
        <v>67</v>
      </c>
      <c r="U40" s="17">
        <v>16</v>
      </c>
      <c r="V40" s="17">
        <v>16</v>
      </c>
      <c r="W40" s="153" t="s">
        <v>341</v>
      </c>
      <c r="X40" s="18" t="s">
        <v>342</v>
      </c>
      <c r="Y40" s="19">
        <v>4</v>
      </c>
      <c r="Z40" s="20">
        <v>0</v>
      </c>
      <c r="AA40" s="19">
        <v>3</v>
      </c>
      <c r="AB40" s="19">
        <v>5</v>
      </c>
      <c r="AC40" s="30">
        <v>2</v>
      </c>
      <c r="AD40" s="23">
        <v>0</v>
      </c>
      <c r="AE40" s="21">
        <v>0</v>
      </c>
      <c r="AF40" s="32"/>
      <c r="AG40" s="23"/>
      <c r="AH40" s="23"/>
      <c r="AI40" s="148">
        <f t="shared" si="9"/>
        <v>0</v>
      </c>
      <c r="AJ40" s="17"/>
      <c r="AK40" s="17">
        <v>0</v>
      </c>
      <c r="AL40" s="17">
        <v>0</v>
      </c>
      <c r="AM40" s="153"/>
      <c r="AN40" s="18"/>
      <c r="AO40" s="154" t="s">
        <v>343</v>
      </c>
      <c r="AP40" s="154" t="s">
        <v>344</v>
      </c>
      <c r="AQ40" s="18"/>
      <c r="AR40" s="18"/>
      <c r="AS40" s="25"/>
      <c r="AT40" s="25"/>
      <c r="AU40" s="17">
        <f t="shared" si="10"/>
        <v>9</v>
      </c>
      <c r="AV40" s="17">
        <f t="shared" si="11"/>
        <v>5</v>
      </c>
      <c r="AW40" s="329"/>
      <c r="AX40" s="149" t="s">
        <v>315</v>
      </c>
      <c r="AY40" s="27" t="s">
        <v>345</v>
      </c>
      <c r="AZ40" s="28"/>
      <c r="BA40" s="28"/>
      <c r="BB40" s="28"/>
      <c r="BC40" s="29"/>
      <c r="BD40" s="29"/>
    </row>
    <row r="41" spans="1:56" ht="409.6" x14ac:dyDescent="0.3">
      <c r="A41" s="40" t="s">
        <v>55</v>
      </c>
      <c r="B41" s="40" t="s">
        <v>91</v>
      </c>
      <c r="C41" s="40" t="s">
        <v>57</v>
      </c>
      <c r="D41" s="40" t="s">
        <v>185</v>
      </c>
      <c r="E41" s="40" t="s">
        <v>346</v>
      </c>
      <c r="F41" s="40" t="s">
        <v>347</v>
      </c>
      <c r="G41" s="40" t="s">
        <v>61</v>
      </c>
      <c r="H41" s="40" t="s">
        <v>348</v>
      </c>
      <c r="I41" s="40" t="s">
        <v>349</v>
      </c>
      <c r="J41" s="41">
        <v>265263138507</v>
      </c>
      <c r="K41" s="42">
        <v>264905846434</v>
      </c>
      <c r="L41" s="43">
        <v>414287057808</v>
      </c>
      <c r="M41" s="155">
        <v>405542871165</v>
      </c>
      <c r="N41" s="44">
        <v>291101518190</v>
      </c>
      <c r="O41" s="44">
        <v>210759316638</v>
      </c>
      <c r="P41" s="44">
        <f t="shared" si="13"/>
        <v>299834563735.70001</v>
      </c>
      <c r="Q41" s="16" t="s">
        <v>350</v>
      </c>
      <c r="R41" s="16" t="s">
        <v>351</v>
      </c>
      <c r="S41" s="16" t="s">
        <v>352</v>
      </c>
      <c r="T41" s="16" t="s">
        <v>99</v>
      </c>
      <c r="U41" s="17">
        <v>9</v>
      </c>
      <c r="V41" s="17">
        <v>9</v>
      </c>
      <c r="W41" s="18" t="s">
        <v>353</v>
      </c>
      <c r="X41" s="18" t="s">
        <v>354</v>
      </c>
      <c r="Y41" s="19">
        <v>9</v>
      </c>
      <c r="Z41" s="20">
        <v>9</v>
      </c>
      <c r="AA41" s="19">
        <v>9</v>
      </c>
      <c r="AB41" s="19">
        <v>9</v>
      </c>
      <c r="AC41" s="30">
        <v>9</v>
      </c>
      <c r="AD41" s="23">
        <v>9</v>
      </c>
      <c r="AE41" s="21">
        <v>9</v>
      </c>
      <c r="AF41" s="32"/>
      <c r="AG41" s="23"/>
      <c r="AH41" s="23"/>
      <c r="AI41" s="21">
        <f>AD41</f>
        <v>9</v>
      </c>
      <c r="AJ41" s="17"/>
      <c r="AK41" s="17">
        <v>9</v>
      </c>
      <c r="AL41" s="17">
        <v>0</v>
      </c>
      <c r="AM41" s="18" t="s">
        <v>355</v>
      </c>
      <c r="AN41" s="18" t="s">
        <v>62</v>
      </c>
      <c r="AO41" s="24" t="s">
        <v>356</v>
      </c>
      <c r="AP41" s="24" t="s">
        <v>62</v>
      </c>
      <c r="AQ41" s="18"/>
      <c r="AR41" s="18"/>
      <c r="AS41" s="25"/>
      <c r="AT41" s="25"/>
      <c r="AU41" s="17">
        <f t="shared" si="10"/>
        <v>9</v>
      </c>
      <c r="AV41" s="17">
        <f>+_xlfn.IFS(T41="Acumulado",Z41+AI41+AJ41+AL41,T41="Capacidad",AI41,T41="Flujo",AI41,T41="Reducción",AI41,T41="Stock",AI41)</f>
        <v>9</v>
      </c>
      <c r="AW41" s="16" t="s">
        <v>357</v>
      </c>
      <c r="AX41" s="156" t="s">
        <v>357</v>
      </c>
      <c r="AY41" s="27" t="s">
        <v>358</v>
      </c>
      <c r="AZ41" s="28"/>
      <c r="BA41" s="28"/>
      <c r="BB41" s="157"/>
      <c r="BC41" s="29"/>
      <c r="BD41" s="29"/>
    </row>
    <row r="42" spans="1:56" ht="102" x14ac:dyDescent="0.3">
      <c r="A42" s="40" t="s">
        <v>55</v>
      </c>
      <c r="B42" s="40" t="s">
        <v>158</v>
      </c>
      <c r="C42" s="40" t="s">
        <v>57</v>
      </c>
      <c r="D42" s="40" t="s">
        <v>58</v>
      </c>
      <c r="E42" s="40" t="s">
        <v>359</v>
      </c>
      <c r="F42" s="40" t="s">
        <v>360</v>
      </c>
      <c r="G42" s="40" t="s">
        <v>61</v>
      </c>
      <c r="H42" s="40" t="s">
        <v>62</v>
      </c>
      <c r="I42" s="158" t="s">
        <v>287</v>
      </c>
      <c r="J42" s="41">
        <f>'[3]1. Iniciativas-PA (2)'!M23</f>
        <v>378000000</v>
      </c>
      <c r="K42" s="42">
        <v>349950000</v>
      </c>
      <c r="L42" s="43">
        <v>320744180</v>
      </c>
      <c r="M42" s="155">
        <v>317226834</v>
      </c>
      <c r="N42" s="44">
        <v>325494264</v>
      </c>
      <c r="O42" s="44">
        <v>117501800</v>
      </c>
      <c r="P42" s="44">
        <f t="shared" si="13"/>
        <v>335259091.92000002</v>
      </c>
      <c r="Q42" s="16" t="s">
        <v>361</v>
      </c>
      <c r="R42" s="16" t="s">
        <v>362</v>
      </c>
      <c r="S42" s="16" t="s">
        <v>363</v>
      </c>
      <c r="T42" s="16" t="s">
        <v>99</v>
      </c>
      <c r="U42" s="59">
        <v>1</v>
      </c>
      <c r="V42" s="59">
        <v>1</v>
      </c>
      <c r="W42" s="60" t="s">
        <v>364</v>
      </c>
      <c r="X42" s="60" t="s">
        <v>365</v>
      </c>
      <c r="Y42" s="126">
        <v>1</v>
      </c>
      <c r="Z42" s="52">
        <v>1</v>
      </c>
      <c r="AA42" s="126">
        <v>1</v>
      </c>
      <c r="AB42" s="126">
        <v>1</v>
      </c>
      <c r="AC42" s="159">
        <v>1</v>
      </c>
      <c r="AD42" s="89">
        <v>1</v>
      </c>
      <c r="AE42" s="56">
        <v>1</v>
      </c>
      <c r="AF42" s="127"/>
      <c r="AG42" s="89"/>
      <c r="AH42" s="89"/>
      <c r="AI42" s="58">
        <f>AB42</f>
        <v>1</v>
      </c>
      <c r="AJ42" s="16"/>
      <c r="AK42" s="59">
        <v>1</v>
      </c>
      <c r="AL42" s="16">
        <v>0</v>
      </c>
      <c r="AM42" s="18" t="s">
        <v>366</v>
      </c>
      <c r="AN42" s="18" t="s">
        <v>367</v>
      </c>
      <c r="AO42" s="128" t="s">
        <v>368</v>
      </c>
      <c r="AP42" s="131" t="s">
        <v>367</v>
      </c>
      <c r="AQ42" s="83"/>
      <c r="AR42" s="129"/>
      <c r="AS42" s="131"/>
      <c r="AT42" s="131"/>
      <c r="AU42" s="63">
        <f>+_xlfn.IFS(T42="Acumulado",Y42+AA42+#REF!+AK42,T42="Capacidad",AK42,T42="Flujo",AK42,T42="Reducción",AK42,T42="Stock",AK42)</f>
        <v>1</v>
      </c>
      <c r="AV42" s="59">
        <f>+_xlfn.IFS(T42="Acumulado",Z42+AI42+AJ42+AL42,T42="Capacidad",AI42,T42="Flujo",AI42,T42="Reducción",AI42,T42="Stock",AI42)</f>
        <v>1</v>
      </c>
      <c r="AW42" s="16" t="s">
        <v>369</v>
      </c>
      <c r="AX42" s="160" t="s">
        <v>369</v>
      </c>
      <c r="AY42" s="27" t="s">
        <v>370</v>
      </c>
      <c r="AZ42" s="28"/>
      <c r="BA42" s="28"/>
      <c r="BB42" s="157"/>
      <c r="BC42" s="161"/>
      <c r="BD42" s="29"/>
    </row>
    <row r="43" spans="1:56" ht="141.75" customHeight="1" x14ac:dyDescent="0.3">
      <c r="A43" s="324" t="s">
        <v>371</v>
      </c>
      <c r="B43" s="324" t="s">
        <v>372</v>
      </c>
      <c r="C43" s="324" t="s">
        <v>57</v>
      </c>
      <c r="D43" s="324" t="s">
        <v>185</v>
      </c>
      <c r="E43" s="324" t="s">
        <v>373</v>
      </c>
      <c r="F43" s="324" t="s">
        <v>374</v>
      </c>
      <c r="G43" s="324" t="s">
        <v>375</v>
      </c>
      <c r="H43" s="324" t="s">
        <v>376</v>
      </c>
      <c r="I43" s="324" t="s">
        <v>377</v>
      </c>
      <c r="J43" s="365">
        <v>27506259564</v>
      </c>
      <c r="K43" s="365">
        <v>27476054848</v>
      </c>
      <c r="L43" s="389">
        <v>86966571451</v>
      </c>
      <c r="M43" s="383">
        <v>71452091886</v>
      </c>
      <c r="N43" s="386">
        <v>59168712232</v>
      </c>
      <c r="O43" s="386">
        <v>898387152</v>
      </c>
      <c r="P43" s="386" t="s">
        <v>378</v>
      </c>
      <c r="Q43" s="327" t="s">
        <v>379</v>
      </c>
      <c r="R43" s="115" t="s">
        <v>380</v>
      </c>
      <c r="S43" s="16" t="s">
        <v>381</v>
      </c>
      <c r="T43" s="16" t="s">
        <v>178</v>
      </c>
      <c r="U43" s="17">
        <v>12822</v>
      </c>
      <c r="V43" s="17">
        <v>12822</v>
      </c>
      <c r="W43" s="18" t="s">
        <v>382</v>
      </c>
      <c r="X43" s="18" t="s">
        <v>383</v>
      </c>
      <c r="Y43" s="19">
        <v>17822</v>
      </c>
      <c r="Z43" s="20">
        <v>5000</v>
      </c>
      <c r="AA43" s="19">
        <v>22822</v>
      </c>
      <c r="AB43" s="19">
        <v>18510</v>
      </c>
      <c r="AC43" s="30">
        <v>27822</v>
      </c>
      <c r="AD43" s="117">
        <v>4062</v>
      </c>
      <c r="AE43" s="21">
        <v>977</v>
      </c>
      <c r="AF43" s="39"/>
      <c r="AG43" s="23"/>
      <c r="AH43" s="23"/>
      <c r="AI43" s="21">
        <f>AD43+AE43+AG43+AH43</f>
        <v>5039</v>
      </c>
      <c r="AJ43" s="162"/>
      <c r="AK43" s="17">
        <v>32822</v>
      </c>
      <c r="AL43" s="163"/>
      <c r="AM43" s="117" t="s">
        <v>384</v>
      </c>
      <c r="AN43" s="117" t="s">
        <v>62</v>
      </c>
      <c r="AO43" s="164" t="s">
        <v>385</v>
      </c>
      <c r="AP43" s="107" t="s">
        <v>62</v>
      </c>
      <c r="AQ43" s="165"/>
      <c r="AR43" s="165"/>
      <c r="AS43" s="120"/>
      <c r="AT43" s="121"/>
      <c r="AU43" s="17">
        <f>+_xlfn.IFS(T43="Acumulado",Y43+AA43+AC43+AK43,T43="Capacidad",AK43,T43="Flujo",AK43,T43="Reducción",AK43,T43="Stock",AK43)</f>
        <v>32822</v>
      </c>
      <c r="AV43" s="17">
        <f>Z43+AB43+AI43</f>
        <v>28549</v>
      </c>
      <c r="AW43" s="327" t="s">
        <v>230</v>
      </c>
      <c r="AX43" s="31" t="s">
        <v>230</v>
      </c>
      <c r="AY43" s="31" t="s">
        <v>386</v>
      </c>
      <c r="AZ43" s="28"/>
      <c r="BA43" s="28"/>
      <c r="BB43" s="109"/>
      <c r="BC43" s="29"/>
      <c r="BD43" s="29"/>
    </row>
    <row r="44" spans="1:56" ht="409.6" x14ac:dyDescent="0.3">
      <c r="A44" s="325"/>
      <c r="B44" s="325"/>
      <c r="C44" s="325"/>
      <c r="D44" s="325"/>
      <c r="E44" s="325"/>
      <c r="F44" s="325"/>
      <c r="G44" s="325"/>
      <c r="H44" s="325"/>
      <c r="I44" s="325"/>
      <c r="J44" s="366"/>
      <c r="K44" s="366"/>
      <c r="L44" s="390"/>
      <c r="M44" s="384"/>
      <c r="N44" s="387"/>
      <c r="O44" s="387"/>
      <c r="P44" s="387"/>
      <c r="Q44" s="328"/>
      <c r="R44" s="76" t="s">
        <v>387</v>
      </c>
      <c r="S44" s="16" t="s">
        <v>388</v>
      </c>
      <c r="T44" s="16" t="s">
        <v>67</v>
      </c>
      <c r="U44" s="17">
        <v>0</v>
      </c>
      <c r="V44" s="17">
        <v>0</v>
      </c>
      <c r="W44" s="18" t="s">
        <v>389</v>
      </c>
      <c r="X44" s="18" t="s">
        <v>390</v>
      </c>
      <c r="Y44" s="19">
        <v>20000</v>
      </c>
      <c r="Z44" s="20">
        <v>25077</v>
      </c>
      <c r="AA44" s="166">
        <v>16000</v>
      </c>
      <c r="AB44" s="166">
        <v>16804</v>
      </c>
      <c r="AC44" s="167">
        <v>16000</v>
      </c>
      <c r="AD44" s="117">
        <v>0</v>
      </c>
      <c r="AE44" s="168">
        <v>2174</v>
      </c>
      <c r="AF44" s="32"/>
      <c r="AG44" s="169"/>
      <c r="AH44" s="169"/>
      <c r="AI44" s="21">
        <f>AD44+AE44+AG44+AH44</f>
        <v>2174</v>
      </c>
      <c r="AJ44" s="162"/>
      <c r="AK44" s="170">
        <v>16000</v>
      </c>
      <c r="AL44" s="171"/>
      <c r="AM44" s="117" t="s">
        <v>391</v>
      </c>
      <c r="AN44" s="117" t="s">
        <v>62</v>
      </c>
      <c r="AO44" s="172" t="s">
        <v>392</v>
      </c>
      <c r="AP44" s="107" t="s">
        <v>62</v>
      </c>
      <c r="AQ44" s="173"/>
      <c r="AR44" s="173"/>
      <c r="AS44" s="120"/>
      <c r="AT44" s="121"/>
      <c r="AU44" s="17">
        <f>+_xlfn.IFS(T44="Acumulado",Y44+AA44+AC44+AK44,T44="Capacidad",AK44,T44="Flujo",AK44,T44="Reducción",AK44,T44="Stock",AK44)</f>
        <v>68000</v>
      </c>
      <c r="AV44" s="17">
        <f>Z44+AB44+AI44</f>
        <v>44055</v>
      </c>
      <c r="AW44" s="328"/>
      <c r="AX44" s="31" t="s">
        <v>230</v>
      </c>
      <c r="AY44" s="31" t="s">
        <v>386</v>
      </c>
      <c r="AZ44" s="28"/>
      <c r="BA44" s="28"/>
      <c r="BB44" s="28"/>
      <c r="BC44" s="29"/>
      <c r="BD44" s="29"/>
    </row>
    <row r="45" spans="1:56" ht="326.39999999999998" x14ac:dyDescent="0.3">
      <c r="A45" s="326"/>
      <c r="B45" s="326"/>
      <c r="C45" s="326"/>
      <c r="D45" s="326"/>
      <c r="E45" s="326"/>
      <c r="F45" s="326"/>
      <c r="G45" s="326"/>
      <c r="H45" s="326"/>
      <c r="I45" s="326"/>
      <c r="J45" s="367"/>
      <c r="K45" s="367"/>
      <c r="L45" s="391"/>
      <c r="M45" s="385"/>
      <c r="N45" s="388"/>
      <c r="O45" s="388"/>
      <c r="P45" s="388"/>
      <c r="Q45" s="329"/>
      <c r="R45" s="16" t="s">
        <v>393</v>
      </c>
      <c r="S45" s="16" t="s">
        <v>394</v>
      </c>
      <c r="T45" s="16" t="s">
        <v>178</v>
      </c>
      <c r="U45" s="17">
        <v>1569</v>
      </c>
      <c r="V45" s="17">
        <v>1569</v>
      </c>
      <c r="W45" s="18" t="s">
        <v>395</v>
      </c>
      <c r="X45" s="18" t="s">
        <v>396</v>
      </c>
      <c r="Y45" s="19">
        <v>2109</v>
      </c>
      <c r="Z45" s="20">
        <v>656</v>
      </c>
      <c r="AA45" s="166">
        <v>2541</v>
      </c>
      <c r="AB45" s="166">
        <v>2225</v>
      </c>
      <c r="AC45" s="167">
        <v>2973</v>
      </c>
      <c r="AD45" s="117">
        <v>0</v>
      </c>
      <c r="AE45" s="168">
        <v>0</v>
      </c>
      <c r="AF45" s="39"/>
      <c r="AG45" s="169"/>
      <c r="AH45" s="169"/>
      <c r="AI45" s="21">
        <f>AD45+AE45+AG45+AH45</f>
        <v>0</v>
      </c>
      <c r="AJ45" s="162"/>
      <c r="AK45" s="170">
        <v>3405</v>
      </c>
      <c r="AL45" s="171"/>
      <c r="AM45" s="117" t="s">
        <v>397</v>
      </c>
      <c r="AN45" s="117" t="s">
        <v>62</v>
      </c>
      <c r="AO45" s="174" t="s">
        <v>398</v>
      </c>
      <c r="AP45" s="107" t="s">
        <v>62</v>
      </c>
      <c r="AQ45" s="173"/>
      <c r="AR45" s="173"/>
      <c r="AS45" s="120"/>
      <c r="AT45" s="121"/>
      <c r="AU45" s="17">
        <f>+_xlfn.IFS(T45="Acumulado",Y45+AA45+AC45+AK45,T45="Capacidad",AK45,T45="Flujo",AK45,T45="Reducción",AK45,T45="Stock",AK45)</f>
        <v>3405</v>
      </c>
      <c r="AV45" s="17">
        <f>Z45+AB45+AI45</f>
        <v>2881</v>
      </c>
      <c r="AW45" s="329"/>
      <c r="AX45" s="31" t="s">
        <v>230</v>
      </c>
      <c r="AY45" s="31" t="s">
        <v>386</v>
      </c>
      <c r="AZ45" s="28"/>
      <c r="BA45" s="28"/>
      <c r="BB45" s="28"/>
      <c r="BC45" s="29"/>
      <c r="BD45" s="29"/>
    </row>
    <row r="46" spans="1:56" ht="202.5" customHeight="1" x14ac:dyDescent="0.3">
      <c r="A46" s="324" t="s">
        <v>55</v>
      </c>
      <c r="B46" s="324" t="s">
        <v>91</v>
      </c>
      <c r="C46" s="324" t="s">
        <v>57</v>
      </c>
      <c r="D46" s="324" t="s">
        <v>185</v>
      </c>
      <c r="E46" s="324" t="s">
        <v>399</v>
      </c>
      <c r="F46" s="324" t="s">
        <v>400</v>
      </c>
      <c r="G46" s="324" t="s">
        <v>61</v>
      </c>
      <c r="H46" s="324" t="s">
        <v>348</v>
      </c>
      <c r="I46" s="324" t="s">
        <v>349</v>
      </c>
      <c r="J46" s="342">
        <v>50481316627</v>
      </c>
      <c r="K46" s="345">
        <v>50481316623.720001</v>
      </c>
      <c r="L46" s="332">
        <v>53523800000</v>
      </c>
      <c r="M46" s="392">
        <v>52980327050</v>
      </c>
      <c r="N46" s="335">
        <v>27264544334</v>
      </c>
      <c r="O46" s="335">
        <v>2379963077.9899998</v>
      </c>
      <c r="P46" s="335">
        <f>(N46*0.03)+N46</f>
        <v>28082480664.02</v>
      </c>
      <c r="Q46" s="327" t="s">
        <v>401</v>
      </c>
      <c r="R46" s="16" t="s">
        <v>402</v>
      </c>
      <c r="S46" s="16" t="s">
        <v>403</v>
      </c>
      <c r="T46" s="16" t="s">
        <v>67</v>
      </c>
      <c r="U46" s="17">
        <v>3</v>
      </c>
      <c r="V46" s="17">
        <v>5</v>
      </c>
      <c r="W46" s="18" t="s">
        <v>404</v>
      </c>
      <c r="X46" s="18" t="s">
        <v>405</v>
      </c>
      <c r="Y46" s="19">
        <v>5</v>
      </c>
      <c r="Z46" s="20">
        <v>5</v>
      </c>
      <c r="AA46" s="19">
        <v>4</v>
      </c>
      <c r="AB46" s="19">
        <v>4</v>
      </c>
      <c r="AC46" s="30">
        <v>1</v>
      </c>
      <c r="AD46" s="23">
        <v>0</v>
      </c>
      <c r="AE46" s="21">
        <v>1</v>
      </c>
      <c r="AF46" s="32"/>
      <c r="AG46" s="23"/>
      <c r="AH46" s="23"/>
      <c r="AI46" s="21">
        <f>AE46</f>
        <v>1</v>
      </c>
      <c r="AJ46" s="175"/>
      <c r="AK46" s="17">
        <v>3</v>
      </c>
      <c r="AL46" s="175">
        <v>0</v>
      </c>
      <c r="AM46" s="18" t="s">
        <v>406</v>
      </c>
      <c r="AN46" s="18" t="s">
        <v>407</v>
      </c>
      <c r="AO46" s="24" t="s">
        <v>408</v>
      </c>
      <c r="AP46" s="24" t="s">
        <v>407</v>
      </c>
      <c r="AQ46" s="18"/>
      <c r="AR46" s="18"/>
      <c r="AS46" s="25"/>
      <c r="AT46" s="25"/>
      <c r="AU46" s="17">
        <f t="shared" ref="AU46:AU54" si="14">+_xlfn.IFS(T46="Acumulado",Y46+AA46+AC46+AK46,T46="Capacidad",AK46,T46="Flujo",AK46,T46="Reducción",AK46,T46="Stock",AK46)</f>
        <v>13</v>
      </c>
      <c r="AV46" s="17">
        <f t="shared" ref="AV46:AV54" si="15">+_xlfn.IFS(T46="Acumulado",Z46+AB46+AI46+AJ46+AL46,T46="Capacidad",AI46,T46="Flujo",AI46,T46="Reducción",AI46,T46="Stock",AI46)</f>
        <v>10</v>
      </c>
      <c r="AW46" s="327" t="s">
        <v>357</v>
      </c>
      <c r="AX46" s="156" t="s">
        <v>357</v>
      </c>
      <c r="AY46" s="31" t="s">
        <v>409</v>
      </c>
      <c r="AZ46" s="108"/>
      <c r="BA46" s="28"/>
      <c r="BB46" s="157"/>
      <c r="BC46" s="29"/>
      <c r="BD46" s="29"/>
    </row>
    <row r="47" spans="1:56" ht="202.5" customHeight="1" x14ac:dyDescent="0.3">
      <c r="A47" s="325"/>
      <c r="B47" s="325"/>
      <c r="C47" s="325"/>
      <c r="D47" s="325"/>
      <c r="E47" s="325"/>
      <c r="F47" s="325"/>
      <c r="G47" s="325"/>
      <c r="H47" s="325"/>
      <c r="I47" s="325"/>
      <c r="J47" s="343">
        <v>0</v>
      </c>
      <c r="K47" s="346"/>
      <c r="L47" s="333"/>
      <c r="M47" s="393"/>
      <c r="N47" s="336"/>
      <c r="O47" s="336"/>
      <c r="P47" s="336"/>
      <c r="Q47" s="328"/>
      <c r="R47" s="16" t="s">
        <v>410</v>
      </c>
      <c r="S47" s="16" t="s">
        <v>411</v>
      </c>
      <c r="T47" s="16" t="s">
        <v>67</v>
      </c>
      <c r="U47" s="17">
        <v>42</v>
      </c>
      <c r="V47" s="17">
        <v>130</v>
      </c>
      <c r="W47" s="18" t="s">
        <v>412</v>
      </c>
      <c r="X47" s="18" t="s">
        <v>413</v>
      </c>
      <c r="Y47" s="19">
        <v>130</v>
      </c>
      <c r="Z47" s="20">
        <v>130</v>
      </c>
      <c r="AA47" s="19">
        <v>170</v>
      </c>
      <c r="AB47" s="19">
        <v>170</v>
      </c>
      <c r="AC47" s="30">
        <v>0</v>
      </c>
      <c r="AD47" s="23">
        <v>0</v>
      </c>
      <c r="AE47" s="21">
        <v>0</v>
      </c>
      <c r="AF47" s="32"/>
      <c r="AG47" s="23"/>
      <c r="AH47" s="23"/>
      <c r="AI47" s="21">
        <f t="shared" ref="AI47" si="16">AD47</f>
        <v>0</v>
      </c>
      <c r="AJ47" s="17"/>
      <c r="AK47" s="17">
        <v>100</v>
      </c>
      <c r="AL47" s="17">
        <v>0</v>
      </c>
      <c r="AM47" s="176" t="s">
        <v>414</v>
      </c>
      <c r="AN47" s="176" t="s">
        <v>414</v>
      </c>
      <c r="AO47" s="176" t="s">
        <v>414</v>
      </c>
      <c r="AP47" s="176" t="s">
        <v>414</v>
      </c>
      <c r="AQ47" s="18"/>
      <c r="AR47" s="18"/>
      <c r="AS47" s="25"/>
      <c r="AT47" s="25"/>
      <c r="AU47" s="17">
        <f t="shared" si="14"/>
        <v>400</v>
      </c>
      <c r="AV47" s="17">
        <f t="shared" si="15"/>
        <v>300</v>
      </c>
      <c r="AW47" s="328"/>
      <c r="AX47" s="156" t="s">
        <v>357</v>
      </c>
      <c r="AY47" s="31" t="s">
        <v>409</v>
      </c>
      <c r="AZ47" s="108"/>
      <c r="BA47" s="28"/>
      <c r="BB47" s="157"/>
      <c r="BC47" s="29"/>
      <c r="BD47" s="29"/>
    </row>
    <row r="48" spans="1:56" ht="202.5" customHeight="1" x14ac:dyDescent="0.3">
      <c r="A48" s="325"/>
      <c r="B48" s="325"/>
      <c r="C48" s="325"/>
      <c r="D48" s="325"/>
      <c r="E48" s="325"/>
      <c r="F48" s="325"/>
      <c r="G48" s="325"/>
      <c r="H48" s="325"/>
      <c r="I48" s="325"/>
      <c r="J48" s="343"/>
      <c r="K48" s="346"/>
      <c r="L48" s="333"/>
      <c r="M48" s="393"/>
      <c r="N48" s="336"/>
      <c r="O48" s="336"/>
      <c r="P48" s="336"/>
      <c r="Q48" s="328"/>
      <c r="R48" s="16" t="s">
        <v>415</v>
      </c>
      <c r="S48" s="16" t="s">
        <v>416</v>
      </c>
      <c r="T48" s="16" t="s">
        <v>67</v>
      </c>
      <c r="U48" s="17">
        <v>0</v>
      </c>
      <c r="V48" s="17">
        <v>0</v>
      </c>
      <c r="W48" s="18" t="s">
        <v>417</v>
      </c>
      <c r="X48" s="18" t="s">
        <v>418</v>
      </c>
      <c r="Y48" s="19"/>
      <c r="Z48" s="20"/>
      <c r="AA48" s="19">
        <v>100</v>
      </c>
      <c r="AB48" s="19">
        <v>239</v>
      </c>
      <c r="AC48" s="30">
        <v>132</v>
      </c>
      <c r="AD48" s="23">
        <v>0</v>
      </c>
      <c r="AE48" s="21">
        <v>150</v>
      </c>
      <c r="AF48" s="32"/>
      <c r="AG48" s="23"/>
      <c r="AH48" s="23"/>
      <c r="AI48" s="21">
        <f>AE48</f>
        <v>150</v>
      </c>
      <c r="AJ48" s="17"/>
      <c r="AK48" s="17">
        <v>100</v>
      </c>
      <c r="AL48" s="17"/>
      <c r="AM48" s="18" t="s">
        <v>419</v>
      </c>
      <c r="AN48" s="18" t="s">
        <v>62</v>
      </c>
      <c r="AO48" s="24" t="s">
        <v>420</v>
      </c>
      <c r="AP48" s="24" t="s">
        <v>62</v>
      </c>
      <c r="AQ48" s="18"/>
      <c r="AR48" s="18"/>
      <c r="AS48" s="25"/>
      <c r="AT48" s="25"/>
      <c r="AU48" s="17">
        <f t="shared" si="14"/>
        <v>332</v>
      </c>
      <c r="AV48" s="17">
        <f t="shared" si="15"/>
        <v>389</v>
      </c>
      <c r="AW48" s="328"/>
      <c r="AX48" s="156" t="s">
        <v>357</v>
      </c>
      <c r="AY48" s="31" t="s">
        <v>409</v>
      </c>
      <c r="AZ48" s="108"/>
      <c r="BA48" s="28"/>
      <c r="BB48" s="157"/>
      <c r="BC48" s="29"/>
      <c r="BD48" s="29"/>
    </row>
    <row r="49" spans="1:56" ht="409.5" customHeight="1" x14ac:dyDescent="0.3">
      <c r="A49" s="326"/>
      <c r="B49" s="326"/>
      <c r="C49" s="326"/>
      <c r="D49" s="326"/>
      <c r="E49" s="326"/>
      <c r="F49" s="326"/>
      <c r="G49" s="326"/>
      <c r="H49" s="326"/>
      <c r="I49" s="326"/>
      <c r="J49" s="344">
        <v>0</v>
      </c>
      <c r="K49" s="347"/>
      <c r="L49" s="334"/>
      <c r="M49" s="394"/>
      <c r="N49" s="337"/>
      <c r="O49" s="337"/>
      <c r="P49" s="337"/>
      <c r="Q49" s="329"/>
      <c r="R49" s="16" t="s">
        <v>415</v>
      </c>
      <c r="S49" s="16" t="s">
        <v>421</v>
      </c>
      <c r="T49" s="16" t="s">
        <v>67</v>
      </c>
      <c r="U49" s="17">
        <v>978</v>
      </c>
      <c r="V49" s="17">
        <v>978</v>
      </c>
      <c r="W49" s="18" t="s">
        <v>422</v>
      </c>
      <c r="X49" s="18" t="s">
        <v>423</v>
      </c>
      <c r="Y49" s="19">
        <v>932</v>
      </c>
      <c r="Z49" s="20">
        <v>1583</v>
      </c>
      <c r="AA49" s="19">
        <v>1227</v>
      </c>
      <c r="AB49" s="19">
        <v>1227</v>
      </c>
      <c r="AC49" s="30">
        <v>827</v>
      </c>
      <c r="AD49" s="23">
        <v>0</v>
      </c>
      <c r="AE49" s="21">
        <v>25</v>
      </c>
      <c r="AF49" s="32"/>
      <c r="AG49" s="23"/>
      <c r="AH49" s="23"/>
      <c r="AI49" s="21">
        <f>AE49</f>
        <v>25</v>
      </c>
      <c r="AJ49" s="17"/>
      <c r="AK49" s="17">
        <v>988</v>
      </c>
      <c r="AL49" s="17">
        <v>0</v>
      </c>
      <c r="AM49" s="18" t="s">
        <v>424</v>
      </c>
      <c r="AN49" s="18" t="s">
        <v>62</v>
      </c>
      <c r="AO49" s="24" t="s">
        <v>425</v>
      </c>
      <c r="AP49" s="24" t="s">
        <v>62</v>
      </c>
      <c r="AQ49" s="18"/>
      <c r="AR49" s="18"/>
      <c r="AS49" s="25"/>
      <c r="AT49" s="25"/>
      <c r="AU49" s="17">
        <f t="shared" si="14"/>
        <v>3974</v>
      </c>
      <c r="AV49" s="17">
        <f t="shared" si="15"/>
        <v>2835</v>
      </c>
      <c r="AW49" s="329"/>
      <c r="AX49" s="156" t="s">
        <v>357</v>
      </c>
      <c r="AY49" s="31" t="s">
        <v>409</v>
      </c>
      <c r="AZ49" s="28"/>
      <c r="BA49" s="28"/>
      <c r="BB49" s="157"/>
      <c r="BC49" s="29"/>
      <c r="BD49" s="177"/>
    </row>
    <row r="50" spans="1:56" ht="326.39999999999998" customHeight="1" x14ac:dyDescent="0.3">
      <c r="A50" s="324" t="s">
        <v>426</v>
      </c>
      <c r="B50" s="324" t="s">
        <v>427</v>
      </c>
      <c r="C50" s="324" t="s">
        <v>428</v>
      </c>
      <c r="D50" s="324" t="s">
        <v>429</v>
      </c>
      <c r="E50" s="324" t="s">
        <v>430</v>
      </c>
      <c r="F50" s="324" t="s">
        <v>431</v>
      </c>
      <c r="G50" s="324" t="s">
        <v>432</v>
      </c>
      <c r="H50" s="324" t="s">
        <v>62</v>
      </c>
      <c r="I50" s="324" t="s">
        <v>433</v>
      </c>
      <c r="J50" s="342">
        <v>2338549865</v>
      </c>
      <c r="K50" s="345">
        <v>1973233614.8099999</v>
      </c>
      <c r="L50" s="332">
        <v>1779880118</v>
      </c>
      <c r="M50" s="332">
        <v>1731989551</v>
      </c>
      <c r="N50" s="335">
        <v>1437998027</v>
      </c>
      <c r="O50" s="335">
        <v>564115350</v>
      </c>
      <c r="P50" s="335">
        <f>(N50*0.03)+N50</f>
        <v>1481137967.8099999</v>
      </c>
      <c r="Q50" s="327" t="s">
        <v>434</v>
      </c>
      <c r="R50" s="16" t="s">
        <v>435</v>
      </c>
      <c r="S50" s="16" t="s">
        <v>436</v>
      </c>
      <c r="T50" s="16" t="s">
        <v>67</v>
      </c>
      <c r="U50" s="17">
        <v>1</v>
      </c>
      <c r="V50" s="17">
        <v>1</v>
      </c>
      <c r="W50" s="153" t="s">
        <v>437</v>
      </c>
      <c r="X50" s="153" t="s">
        <v>438</v>
      </c>
      <c r="Y50" s="19">
        <v>1</v>
      </c>
      <c r="Z50" s="20">
        <v>1</v>
      </c>
      <c r="AA50" s="19">
        <v>1</v>
      </c>
      <c r="AB50" s="19">
        <v>1</v>
      </c>
      <c r="AC50" s="30">
        <v>1</v>
      </c>
      <c r="AD50" s="18">
        <v>1</v>
      </c>
      <c r="AE50" s="21">
        <v>1</v>
      </c>
      <c r="AF50" s="36"/>
      <c r="AG50" s="23"/>
      <c r="AH50" s="23"/>
      <c r="AI50" s="21">
        <f t="shared" ref="AI50:AI54" si="17">AD50</f>
        <v>1</v>
      </c>
      <c r="AJ50" s="17"/>
      <c r="AK50" s="17">
        <v>1</v>
      </c>
      <c r="AL50" s="17"/>
      <c r="AM50" s="153" t="s">
        <v>439</v>
      </c>
      <c r="AN50" s="18" t="s">
        <v>62</v>
      </c>
      <c r="AO50" s="178" t="s">
        <v>439</v>
      </c>
      <c r="AP50" s="25" t="s">
        <v>62</v>
      </c>
      <c r="AQ50" s="18"/>
      <c r="AR50" s="18"/>
      <c r="AS50" s="179"/>
      <c r="AT50" s="25"/>
      <c r="AU50" s="17">
        <f t="shared" si="14"/>
        <v>4</v>
      </c>
      <c r="AV50" s="17">
        <f t="shared" si="15"/>
        <v>3</v>
      </c>
      <c r="AW50" s="395" t="s">
        <v>440</v>
      </c>
      <c r="AX50" s="180" t="s">
        <v>440</v>
      </c>
      <c r="AY50" s="27" t="s">
        <v>441</v>
      </c>
      <c r="AZ50" s="28"/>
      <c r="BA50" s="28"/>
      <c r="BB50" s="28"/>
      <c r="BC50" s="29"/>
      <c r="BD50" s="29"/>
    </row>
    <row r="51" spans="1:56" ht="162" customHeight="1" x14ac:dyDescent="0.3">
      <c r="A51" s="325"/>
      <c r="B51" s="325"/>
      <c r="C51" s="325"/>
      <c r="D51" s="325"/>
      <c r="E51" s="325"/>
      <c r="F51" s="325"/>
      <c r="G51" s="325"/>
      <c r="H51" s="325"/>
      <c r="I51" s="325"/>
      <c r="J51" s="343">
        <v>0</v>
      </c>
      <c r="K51" s="346"/>
      <c r="L51" s="333"/>
      <c r="M51" s="333"/>
      <c r="N51" s="336"/>
      <c r="O51" s="336"/>
      <c r="P51" s="336"/>
      <c r="Q51" s="328"/>
      <c r="R51" s="16" t="s">
        <v>442</v>
      </c>
      <c r="S51" s="16" t="s">
        <v>443</v>
      </c>
      <c r="T51" s="16" t="s">
        <v>67</v>
      </c>
      <c r="U51" s="17">
        <v>1</v>
      </c>
      <c r="V51" s="17">
        <v>1</v>
      </c>
      <c r="W51" s="153" t="s">
        <v>444</v>
      </c>
      <c r="X51" s="153" t="s">
        <v>445</v>
      </c>
      <c r="Y51" s="19">
        <v>1</v>
      </c>
      <c r="Z51" s="20">
        <v>1</v>
      </c>
      <c r="AA51" s="19">
        <v>1</v>
      </c>
      <c r="AB51" s="19">
        <v>1</v>
      </c>
      <c r="AC51" s="30">
        <v>1</v>
      </c>
      <c r="AD51" s="18">
        <v>1</v>
      </c>
      <c r="AE51" s="21">
        <v>1</v>
      </c>
      <c r="AF51" s="36"/>
      <c r="AG51" s="23"/>
      <c r="AH51" s="23"/>
      <c r="AI51" s="21">
        <f t="shared" si="17"/>
        <v>1</v>
      </c>
      <c r="AJ51" s="17"/>
      <c r="AK51" s="17">
        <v>1</v>
      </c>
      <c r="AL51" s="181"/>
      <c r="AM51" s="18" t="s">
        <v>446</v>
      </c>
      <c r="AN51" s="18" t="s">
        <v>62</v>
      </c>
      <c r="AO51" s="178" t="s">
        <v>446</v>
      </c>
      <c r="AP51" s="25" t="s">
        <v>62</v>
      </c>
      <c r="AQ51" s="18"/>
      <c r="AR51" s="18"/>
      <c r="AS51" s="179"/>
      <c r="AT51" s="182"/>
      <c r="AU51" s="17">
        <f t="shared" si="14"/>
        <v>4</v>
      </c>
      <c r="AV51" s="17">
        <f t="shared" si="15"/>
        <v>3</v>
      </c>
      <c r="AW51" s="396"/>
      <c r="AX51" s="180" t="s">
        <v>440</v>
      </c>
      <c r="AY51" s="27" t="s">
        <v>441</v>
      </c>
      <c r="AZ51" s="28"/>
      <c r="BA51" s="28"/>
      <c r="BB51" s="28"/>
      <c r="BC51" s="29"/>
      <c r="BD51" s="29"/>
    </row>
    <row r="52" spans="1:56" ht="101.25" customHeight="1" x14ac:dyDescent="0.3">
      <c r="A52" s="325"/>
      <c r="B52" s="325"/>
      <c r="C52" s="325"/>
      <c r="D52" s="325"/>
      <c r="E52" s="325"/>
      <c r="F52" s="325"/>
      <c r="G52" s="325"/>
      <c r="H52" s="325"/>
      <c r="I52" s="325"/>
      <c r="J52" s="343">
        <v>0</v>
      </c>
      <c r="K52" s="346"/>
      <c r="L52" s="333"/>
      <c r="M52" s="333"/>
      <c r="N52" s="336"/>
      <c r="O52" s="336"/>
      <c r="P52" s="336"/>
      <c r="Q52" s="328"/>
      <c r="R52" s="16" t="s">
        <v>447</v>
      </c>
      <c r="S52" s="16" t="s">
        <v>448</v>
      </c>
      <c r="T52" s="16" t="s">
        <v>67</v>
      </c>
      <c r="U52" s="17">
        <v>1</v>
      </c>
      <c r="V52" s="17">
        <v>1</v>
      </c>
      <c r="W52" s="153" t="s">
        <v>449</v>
      </c>
      <c r="X52" s="153" t="s">
        <v>450</v>
      </c>
      <c r="Y52" s="19">
        <v>1</v>
      </c>
      <c r="Z52" s="20">
        <v>1</v>
      </c>
      <c r="AA52" s="19">
        <v>1</v>
      </c>
      <c r="AB52" s="19">
        <v>1</v>
      </c>
      <c r="AC52" s="30">
        <v>1</v>
      </c>
      <c r="AD52" s="18">
        <v>1</v>
      </c>
      <c r="AE52" s="21">
        <v>1</v>
      </c>
      <c r="AF52" s="36"/>
      <c r="AG52" s="23"/>
      <c r="AH52" s="23"/>
      <c r="AI52" s="21">
        <f t="shared" si="17"/>
        <v>1</v>
      </c>
      <c r="AJ52" s="17"/>
      <c r="AK52" s="17">
        <v>1</v>
      </c>
      <c r="AL52" s="181"/>
      <c r="AM52" s="18" t="s">
        <v>451</v>
      </c>
      <c r="AN52" s="18" t="s">
        <v>62</v>
      </c>
      <c r="AO52" s="178" t="s">
        <v>452</v>
      </c>
      <c r="AP52" s="25" t="s">
        <v>62</v>
      </c>
      <c r="AQ52" s="18"/>
      <c r="AR52" s="18"/>
      <c r="AS52" s="179"/>
      <c r="AT52" s="182"/>
      <c r="AU52" s="17">
        <f t="shared" si="14"/>
        <v>4</v>
      </c>
      <c r="AV52" s="17">
        <f t="shared" si="15"/>
        <v>3</v>
      </c>
      <c r="AW52" s="396"/>
      <c r="AX52" s="180" t="s">
        <v>440</v>
      </c>
      <c r="AY52" s="27" t="s">
        <v>441</v>
      </c>
      <c r="AZ52" s="28"/>
      <c r="BA52" s="28"/>
      <c r="BB52" s="28"/>
      <c r="BC52" s="29"/>
      <c r="BD52" s="29"/>
    </row>
    <row r="53" spans="1:56" ht="121.5" customHeight="1" x14ac:dyDescent="0.3">
      <c r="A53" s="325"/>
      <c r="B53" s="325"/>
      <c r="C53" s="325"/>
      <c r="D53" s="325"/>
      <c r="E53" s="325"/>
      <c r="F53" s="325"/>
      <c r="G53" s="325"/>
      <c r="H53" s="325"/>
      <c r="I53" s="325"/>
      <c r="J53" s="343">
        <v>0</v>
      </c>
      <c r="K53" s="346"/>
      <c r="L53" s="333"/>
      <c r="M53" s="333"/>
      <c r="N53" s="336"/>
      <c r="O53" s="336"/>
      <c r="P53" s="336"/>
      <c r="Q53" s="328"/>
      <c r="R53" s="16" t="s">
        <v>453</v>
      </c>
      <c r="S53" s="16" t="s">
        <v>454</v>
      </c>
      <c r="T53" s="16" t="s">
        <v>67</v>
      </c>
      <c r="U53" s="17">
        <v>1</v>
      </c>
      <c r="V53" s="17">
        <v>1</v>
      </c>
      <c r="W53" s="153" t="s">
        <v>455</v>
      </c>
      <c r="X53" s="153" t="s">
        <v>456</v>
      </c>
      <c r="Y53" s="19">
        <v>1</v>
      </c>
      <c r="Z53" s="20">
        <v>1</v>
      </c>
      <c r="AA53" s="19">
        <v>1</v>
      </c>
      <c r="AB53" s="19">
        <v>1</v>
      </c>
      <c r="AC53" s="30">
        <v>1</v>
      </c>
      <c r="AD53" s="18">
        <v>1</v>
      </c>
      <c r="AE53" s="21">
        <v>1</v>
      </c>
      <c r="AF53" s="36"/>
      <c r="AG53" s="23"/>
      <c r="AH53" s="23"/>
      <c r="AI53" s="21">
        <f t="shared" si="17"/>
        <v>1</v>
      </c>
      <c r="AJ53" s="17"/>
      <c r="AK53" s="17">
        <v>1</v>
      </c>
      <c r="AL53" s="181"/>
      <c r="AM53" s="18" t="s">
        <v>457</v>
      </c>
      <c r="AN53" s="18" t="s">
        <v>62</v>
      </c>
      <c r="AO53" s="178" t="s">
        <v>457</v>
      </c>
      <c r="AP53" s="25" t="s">
        <v>62</v>
      </c>
      <c r="AQ53" s="18"/>
      <c r="AR53" s="18"/>
      <c r="AS53" s="18"/>
      <c r="AT53" s="182"/>
      <c r="AU53" s="17">
        <f t="shared" si="14"/>
        <v>4</v>
      </c>
      <c r="AV53" s="17">
        <f t="shared" si="15"/>
        <v>3</v>
      </c>
      <c r="AW53" s="396"/>
      <c r="AX53" s="180" t="s">
        <v>440</v>
      </c>
      <c r="AY53" s="27" t="s">
        <v>441</v>
      </c>
      <c r="AZ53" s="28"/>
      <c r="BA53" s="28"/>
      <c r="BB53" s="28"/>
      <c r="BC53" s="29"/>
      <c r="BD53" s="29"/>
    </row>
    <row r="54" spans="1:56" ht="141.75" customHeight="1" x14ac:dyDescent="0.3">
      <c r="A54" s="325"/>
      <c r="B54" s="325"/>
      <c r="C54" s="325"/>
      <c r="D54" s="325"/>
      <c r="E54" s="325"/>
      <c r="F54" s="325"/>
      <c r="G54" s="325"/>
      <c r="H54" s="325"/>
      <c r="I54" s="325"/>
      <c r="J54" s="343">
        <v>0</v>
      </c>
      <c r="K54" s="346"/>
      <c r="L54" s="333"/>
      <c r="M54" s="333"/>
      <c r="N54" s="336"/>
      <c r="O54" s="336"/>
      <c r="P54" s="336"/>
      <c r="Q54" s="328"/>
      <c r="R54" s="16" t="s">
        <v>458</v>
      </c>
      <c r="S54" s="16" t="s">
        <v>459</v>
      </c>
      <c r="T54" s="16" t="s">
        <v>67</v>
      </c>
      <c r="U54" s="17">
        <v>1</v>
      </c>
      <c r="V54" s="17">
        <v>1</v>
      </c>
      <c r="W54" s="153" t="s">
        <v>460</v>
      </c>
      <c r="X54" s="18" t="s">
        <v>461</v>
      </c>
      <c r="Y54" s="19">
        <v>1</v>
      </c>
      <c r="Z54" s="20">
        <v>1</v>
      </c>
      <c r="AA54" s="19">
        <v>1</v>
      </c>
      <c r="AB54" s="19">
        <v>1</v>
      </c>
      <c r="AC54" s="30">
        <v>1</v>
      </c>
      <c r="AD54" s="18">
        <v>1</v>
      </c>
      <c r="AE54" s="21">
        <v>1</v>
      </c>
      <c r="AF54" s="36"/>
      <c r="AG54" s="23"/>
      <c r="AH54" s="23"/>
      <c r="AI54" s="21">
        <f t="shared" si="17"/>
        <v>1</v>
      </c>
      <c r="AJ54" s="17"/>
      <c r="AK54" s="17">
        <v>1</v>
      </c>
      <c r="AL54" s="181"/>
      <c r="AM54" s="18" t="s">
        <v>462</v>
      </c>
      <c r="AN54" s="18" t="s">
        <v>62</v>
      </c>
      <c r="AO54" s="178" t="s">
        <v>462</v>
      </c>
      <c r="AP54" s="25" t="s">
        <v>62</v>
      </c>
      <c r="AQ54" s="18"/>
      <c r="AR54" s="18"/>
      <c r="AS54" s="18"/>
      <c r="AT54" s="182"/>
      <c r="AU54" s="17">
        <f t="shared" si="14"/>
        <v>4</v>
      </c>
      <c r="AV54" s="17">
        <f t="shared" si="15"/>
        <v>3</v>
      </c>
      <c r="AW54" s="396"/>
      <c r="AX54" s="180" t="s">
        <v>440</v>
      </c>
      <c r="AY54" s="27" t="s">
        <v>441</v>
      </c>
      <c r="AZ54" s="28"/>
      <c r="BA54" s="28"/>
      <c r="BB54" s="28"/>
      <c r="BC54" s="29"/>
      <c r="BD54" s="29"/>
    </row>
    <row r="55" spans="1:56" ht="81" customHeight="1" x14ac:dyDescent="0.3">
      <c r="A55" s="325"/>
      <c r="B55" s="325"/>
      <c r="C55" s="325"/>
      <c r="D55" s="325"/>
      <c r="E55" s="325"/>
      <c r="F55" s="325"/>
      <c r="G55" s="325"/>
      <c r="H55" s="325"/>
      <c r="I55" s="325"/>
      <c r="J55" s="343">
        <v>0</v>
      </c>
      <c r="K55" s="346"/>
      <c r="L55" s="333"/>
      <c r="M55" s="333"/>
      <c r="N55" s="336"/>
      <c r="O55" s="336"/>
      <c r="P55" s="336"/>
      <c r="Q55" s="328"/>
      <c r="R55" s="16" t="s">
        <v>463</v>
      </c>
      <c r="S55" s="16" t="s">
        <v>464</v>
      </c>
      <c r="T55" s="16" t="s">
        <v>99</v>
      </c>
      <c r="U55" s="183">
        <v>1</v>
      </c>
      <c r="V55" s="183">
        <v>1</v>
      </c>
      <c r="W55" s="184" t="s">
        <v>465</v>
      </c>
      <c r="X55" s="184" t="s">
        <v>466</v>
      </c>
      <c r="Y55" s="185">
        <v>1</v>
      </c>
      <c r="Z55" s="52">
        <v>1</v>
      </c>
      <c r="AA55" s="185">
        <v>1</v>
      </c>
      <c r="AB55" s="185">
        <v>1</v>
      </c>
      <c r="AC55" s="186">
        <v>1</v>
      </c>
      <c r="AD55" s="83">
        <v>1</v>
      </c>
      <c r="AE55" s="56">
        <v>0.5</v>
      </c>
      <c r="AF55" s="127"/>
      <c r="AG55" s="89"/>
      <c r="AH55" s="89"/>
      <c r="AI55" s="58">
        <f t="shared" ref="AI55:AI56" si="18">AB55</f>
        <v>1</v>
      </c>
      <c r="AJ55" s="17"/>
      <c r="AK55" s="183">
        <v>1</v>
      </c>
      <c r="AL55" s="59"/>
      <c r="AM55" s="153" t="s">
        <v>467</v>
      </c>
      <c r="AN55" s="18" t="s">
        <v>62</v>
      </c>
      <c r="AO55" s="178" t="s">
        <v>468</v>
      </c>
      <c r="AP55" s="25" t="s">
        <v>62</v>
      </c>
      <c r="AQ55" s="187"/>
      <c r="AR55" s="18"/>
      <c r="AS55" s="188"/>
      <c r="AT55" s="61"/>
      <c r="AU55" s="59">
        <f>+_xlfn.IFS(T55="Acumulado",Y55+AA55+#REF!+AK55,T55="Capacidad",AK55,T55="Flujo",AK55,T55="Reducción",AK55,T55="Stock",AK55)</f>
        <v>1</v>
      </c>
      <c r="AV55" s="59">
        <f>+_xlfn.IFS(T55="Acumulado",Z55+AI55+AJ55+AL55,T55="Capacidad",AI55,T55="Flujo",AI55,T55="Reducción",AI55,T55="Stock",AI55)</f>
        <v>1</v>
      </c>
      <c r="AW55" s="396"/>
      <c r="AX55" s="180" t="s">
        <v>440</v>
      </c>
      <c r="AY55" s="27" t="s">
        <v>441</v>
      </c>
      <c r="AZ55" s="28"/>
      <c r="BA55" s="28"/>
      <c r="BB55" s="28"/>
      <c r="BC55" s="29"/>
      <c r="BD55" s="29"/>
    </row>
    <row r="56" spans="1:56" ht="141.75" customHeight="1" x14ac:dyDescent="0.3">
      <c r="A56" s="325"/>
      <c r="B56" s="325"/>
      <c r="C56" s="325"/>
      <c r="D56" s="325"/>
      <c r="E56" s="325"/>
      <c r="F56" s="325"/>
      <c r="G56" s="325"/>
      <c r="H56" s="325"/>
      <c r="I56" s="325"/>
      <c r="J56" s="343">
        <v>0</v>
      </c>
      <c r="K56" s="346"/>
      <c r="L56" s="333"/>
      <c r="M56" s="333"/>
      <c r="N56" s="336"/>
      <c r="O56" s="336"/>
      <c r="P56" s="336"/>
      <c r="Q56" s="328"/>
      <c r="R56" s="16" t="s">
        <v>469</v>
      </c>
      <c r="S56" s="16" t="s">
        <v>470</v>
      </c>
      <c r="T56" s="16" t="s">
        <v>99</v>
      </c>
      <c r="U56" s="183">
        <v>1</v>
      </c>
      <c r="V56" s="183">
        <v>1</v>
      </c>
      <c r="W56" s="153" t="s">
        <v>471</v>
      </c>
      <c r="X56" s="153" t="s">
        <v>472</v>
      </c>
      <c r="Y56" s="185">
        <v>1</v>
      </c>
      <c r="Z56" s="52">
        <v>1</v>
      </c>
      <c r="AA56" s="185">
        <v>1</v>
      </c>
      <c r="AB56" s="185">
        <v>1</v>
      </c>
      <c r="AC56" s="186">
        <v>1</v>
      </c>
      <c r="AD56" s="83">
        <v>1</v>
      </c>
      <c r="AE56" s="56">
        <v>0.5</v>
      </c>
      <c r="AF56" s="127"/>
      <c r="AG56" s="89"/>
      <c r="AH56" s="89"/>
      <c r="AI56" s="58">
        <f t="shared" si="18"/>
        <v>1</v>
      </c>
      <c r="AJ56" s="17"/>
      <c r="AK56" s="183">
        <v>0</v>
      </c>
      <c r="AL56" s="189"/>
      <c r="AM56" s="153" t="s">
        <v>473</v>
      </c>
      <c r="AN56" s="18" t="s">
        <v>62</v>
      </c>
      <c r="AO56" s="190" t="s">
        <v>474</v>
      </c>
      <c r="AP56" s="25" t="s">
        <v>62</v>
      </c>
      <c r="AQ56" s="187"/>
      <c r="AR56" s="18"/>
      <c r="AS56" s="188"/>
      <c r="AT56" s="191"/>
      <c r="AU56" s="59">
        <v>1</v>
      </c>
      <c r="AV56" s="59">
        <f>+_xlfn.IFS(T56="Acumulado",Z56+AI56+AJ56+AL56,T56="Capacidad",AI56,T56="Flujo",AI56,T56="Reducción",AI56,T56="Stock",AI56)</f>
        <v>1</v>
      </c>
      <c r="AW56" s="396"/>
      <c r="AX56" s="180" t="s">
        <v>440</v>
      </c>
      <c r="AY56" s="27" t="s">
        <v>441</v>
      </c>
      <c r="AZ56" s="28"/>
      <c r="BA56" s="28"/>
      <c r="BB56" s="28"/>
      <c r="BC56" s="29"/>
      <c r="BD56" s="29"/>
    </row>
    <row r="57" spans="1:56" ht="96.75" customHeight="1" x14ac:dyDescent="0.3">
      <c r="A57" s="325"/>
      <c r="B57" s="325"/>
      <c r="C57" s="325"/>
      <c r="D57" s="325"/>
      <c r="E57" s="325"/>
      <c r="F57" s="325"/>
      <c r="G57" s="325"/>
      <c r="H57" s="325"/>
      <c r="I57" s="325"/>
      <c r="J57" s="343"/>
      <c r="K57" s="346"/>
      <c r="L57" s="333"/>
      <c r="M57" s="333"/>
      <c r="N57" s="336"/>
      <c r="O57" s="336"/>
      <c r="P57" s="336"/>
      <c r="Q57" s="328"/>
      <c r="R57" s="327" t="s">
        <v>430</v>
      </c>
      <c r="S57" s="16" t="s">
        <v>475</v>
      </c>
      <c r="T57" s="16" t="s">
        <v>99</v>
      </c>
      <c r="U57" s="17">
        <v>0</v>
      </c>
      <c r="V57" s="17"/>
      <c r="W57" s="153" t="s">
        <v>476</v>
      </c>
      <c r="X57" s="153" t="s">
        <v>477</v>
      </c>
      <c r="Y57" s="19"/>
      <c r="Z57" s="192"/>
      <c r="AA57" s="126">
        <v>1</v>
      </c>
      <c r="AB57" s="126">
        <v>1</v>
      </c>
      <c r="AC57" s="159">
        <v>1</v>
      </c>
      <c r="AD57" s="18">
        <v>100</v>
      </c>
      <c r="AE57" s="193">
        <v>0.5</v>
      </c>
      <c r="AF57" s="36"/>
      <c r="AG57" s="60"/>
      <c r="AH57" s="194"/>
      <c r="AI57" s="193">
        <f>AE57</f>
        <v>0.5</v>
      </c>
      <c r="AJ57" s="17"/>
      <c r="AK57" s="17">
        <v>1</v>
      </c>
      <c r="AL57" s="195"/>
      <c r="AM57" s="18" t="s">
        <v>478</v>
      </c>
      <c r="AN57" s="18" t="s">
        <v>62</v>
      </c>
      <c r="AO57" s="196" t="s">
        <v>479</v>
      </c>
      <c r="AP57" s="25" t="s">
        <v>62</v>
      </c>
      <c r="AQ57" s="197"/>
      <c r="AR57" s="18"/>
      <c r="AS57" s="198"/>
      <c r="AT57" s="199"/>
      <c r="AU57" s="59">
        <f>+_xlfn.IFS(T57="Acumulado",Y57+AA57+AC57+AK57,T57="Capacidad",AK57,T57="Flujo",AK57,T57="Reducción",AK57,T57="Stock",AK57)</f>
        <v>1</v>
      </c>
      <c r="AV57" s="59">
        <f>AB57</f>
        <v>1</v>
      </c>
      <c r="AW57" s="396"/>
      <c r="AX57" s="180" t="s">
        <v>440</v>
      </c>
      <c r="AY57" s="27" t="s">
        <v>441</v>
      </c>
      <c r="AZ57" s="28"/>
      <c r="BA57" s="28"/>
      <c r="BB57" s="28"/>
      <c r="BC57" s="29"/>
      <c r="BD57" s="29"/>
    </row>
    <row r="58" spans="1:56" ht="155.4" customHeight="1" x14ac:dyDescent="0.3">
      <c r="A58" s="325"/>
      <c r="B58" s="325"/>
      <c r="C58" s="325"/>
      <c r="D58" s="325"/>
      <c r="E58" s="325"/>
      <c r="F58" s="325"/>
      <c r="G58" s="325"/>
      <c r="H58" s="325"/>
      <c r="I58" s="325"/>
      <c r="J58" s="343"/>
      <c r="K58" s="346"/>
      <c r="L58" s="333"/>
      <c r="M58" s="333"/>
      <c r="N58" s="336"/>
      <c r="O58" s="336"/>
      <c r="P58" s="336"/>
      <c r="Q58" s="328"/>
      <c r="R58" s="329"/>
      <c r="S58" s="16" t="s">
        <v>480</v>
      </c>
      <c r="T58" s="16" t="s">
        <v>99</v>
      </c>
      <c r="U58" s="17">
        <v>0</v>
      </c>
      <c r="V58" s="17"/>
      <c r="W58" s="184" t="s">
        <v>471</v>
      </c>
      <c r="X58" s="184" t="s">
        <v>481</v>
      </c>
      <c r="Y58" s="19"/>
      <c r="Z58" s="192"/>
      <c r="AA58" s="126">
        <v>1</v>
      </c>
      <c r="AB58" s="126">
        <v>1</v>
      </c>
      <c r="AC58" s="159">
        <v>1</v>
      </c>
      <c r="AD58" s="194"/>
      <c r="AE58" s="193">
        <v>0.5</v>
      </c>
      <c r="AF58" s="127"/>
      <c r="AG58" s="60"/>
      <c r="AH58" s="23"/>
      <c r="AI58" s="193">
        <f>AE58</f>
        <v>0.5</v>
      </c>
      <c r="AJ58" s="17"/>
      <c r="AK58" s="17">
        <v>1</v>
      </c>
      <c r="AL58" s="195"/>
      <c r="AM58" s="200" t="s">
        <v>482</v>
      </c>
      <c r="AN58" s="200" t="s">
        <v>482</v>
      </c>
      <c r="AO58" s="182" t="s">
        <v>482</v>
      </c>
      <c r="AP58" s="182" t="s">
        <v>482</v>
      </c>
      <c r="AQ58" s="187"/>
      <c r="AR58" s="18"/>
      <c r="AS58" s="198"/>
      <c r="AT58" s="199"/>
      <c r="AU58" s="59">
        <f>+_xlfn.IFS(T58="Acumulado",Y58+AA58+#REF!+AK58,T58="Capacidad",AK58,T58="Flujo",AK58,T58="Reducción",AK58,T58="Stock",AK58)</f>
        <v>1</v>
      </c>
      <c r="AV58" s="59">
        <f>AB58</f>
        <v>1</v>
      </c>
      <c r="AW58" s="396"/>
      <c r="AX58" s="180" t="s">
        <v>440</v>
      </c>
      <c r="AY58" s="27" t="s">
        <v>441</v>
      </c>
      <c r="AZ58" s="28"/>
      <c r="BA58" s="28"/>
      <c r="BB58" s="28"/>
      <c r="BC58" s="29"/>
      <c r="BD58" s="29"/>
    </row>
    <row r="59" spans="1:56" ht="163.19999999999999" customHeight="1" x14ac:dyDescent="0.3">
      <c r="A59" s="326"/>
      <c r="B59" s="326"/>
      <c r="C59" s="326"/>
      <c r="D59" s="326"/>
      <c r="E59" s="326"/>
      <c r="F59" s="326"/>
      <c r="G59" s="326"/>
      <c r="H59" s="326"/>
      <c r="I59" s="326"/>
      <c r="J59" s="344">
        <v>0</v>
      </c>
      <c r="K59" s="347"/>
      <c r="L59" s="334"/>
      <c r="M59" s="334"/>
      <c r="N59" s="337"/>
      <c r="O59" s="337"/>
      <c r="P59" s="337"/>
      <c r="Q59" s="329"/>
      <c r="R59" s="201" t="s">
        <v>483</v>
      </c>
      <c r="S59" s="201" t="s">
        <v>484</v>
      </c>
      <c r="T59" s="201" t="s">
        <v>99</v>
      </c>
      <c r="U59" s="202">
        <v>1</v>
      </c>
      <c r="V59" s="202">
        <v>1</v>
      </c>
      <c r="W59" s="83"/>
      <c r="X59" s="83"/>
      <c r="Y59" s="185">
        <v>1</v>
      </c>
      <c r="Z59" s="52">
        <v>1</v>
      </c>
      <c r="AA59" s="19" t="s">
        <v>145</v>
      </c>
      <c r="AB59" s="19"/>
      <c r="AC59" s="19" t="s">
        <v>145</v>
      </c>
      <c r="AD59" s="203"/>
      <c r="AE59" s="203"/>
      <c r="AF59" s="126"/>
      <c r="AG59" s="203"/>
      <c r="AH59" s="203"/>
      <c r="AI59" s="126"/>
      <c r="AJ59" s="126"/>
      <c r="AK59" s="19" t="s">
        <v>145</v>
      </c>
      <c r="AL59" s="189"/>
      <c r="AM59" s="19" t="s">
        <v>145</v>
      </c>
      <c r="AN59" s="19" t="s">
        <v>145</v>
      </c>
      <c r="AO59" s="19" t="s">
        <v>145</v>
      </c>
      <c r="AP59" s="19" t="s">
        <v>145</v>
      </c>
      <c r="AQ59" s="19"/>
      <c r="AR59" s="19"/>
      <c r="AS59" s="19"/>
      <c r="AT59" s="126"/>
      <c r="AU59" s="126">
        <v>1</v>
      </c>
      <c r="AV59" s="126">
        <v>1</v>
      </c>
      <c r="AW59" s="397"/>
      <c r="AX59" s="180" t="s">
        <v>440</v>
      </c>
      <c r="AY59" s="27" t="s">
        <v>441</v>
      </c>
      <c r="AZ59" s="28"/>
      <c r="BA59" s="28"/>
      <c r="BB59" s="28"/>
      <c r="BC59" s="29"/>
      <c r="BD59" s="29"/>
    </row>
    <row r="60" spans="1:56" ht="102" customHeight="1" x14ac:dyDescent="0.3">
      <c r="A60" s="327" t="s">
        <v>426</v>
      </c>
      <c r="B60" s="327" t="s">
        <v>427</v>
      </c>
      <c r="C60" s="327" t="s">
        <v>428</v>
      </c>
      <c r="D60" s="327" t="s">
        <v>485</v>
      </c>
      <c r="E60" s="327" t="s">
        <v>486</v>
      </c>
      <c r="F60" s="327" t="s">
        <v>487</v>
      </c>
      <c r="G60" s="327" t="s">
        <v>61</v>
      </c>
      <c r="H60" s="327" t="s">
        <v>62</v>
      </c>
      <c r="I60" s="327" t="s">
        <v>488</v>
      </c>
      <c r="J60" s="370">
        <f>'[3]1. Iniciativas-PA (2)'!M27</f>
        <v>61967599192</v>
      </c>
      <c r="K60" s="400">
        <v>55292407770.110001</v>
      </c>
      <c r="L60" s="403">
        <v>59071210998</v>
      </c>
      <c r="M60" s="403">
        <v>48479599678.169998</v>
      </c>
      <c r="N60" s="398">
        <v>55644343702</v>
      </c>
      <c r="O60" s="398">
        <v>15483222979.700001</v>
      </c>
      <c r="P60" s="398">
        <f>(N60*0.03)+N60</f>
        <v>57313674013.059998</v>
      </c>
      <c r="Q60" s="327" t="s">
        <v>489</v>
      </c>
      <c r="R60" s="47" t="s">
        <v>490</v>
      </c>
      <c r="S60" s="47" t="s">
        <v>491</v>
      </c>
      <c r="T60" s="47" t="s">
        <v>99</v>
      </c>
      <c r="U60" s="19">
        <v>0</v>
      </c>
      <c r="V60" s="19">
        <f t="shared" ref="V60:V63" si="19">Z60</f>
        <v>1</v>
      </c>
      <c r="W60" s="204"/>
      <c r="X60" s="204"/>
      <c r="Y60" s="19">
        <v>1</v>
      </c>
      <c r="Z60" s="20">
        <v>1</v>
      </c>
      <c r="AA60" s="19" t="s">
        <v>145</v>
      </c>
      <c r="AB60" s="19"/>
      <c r="AC60" s="19" t="s">
        <v>145</v>
      </c>
      <c r="AD60" s="19"/>
      <c r="AE60" s="19"/>
      <c r="AF60" s="19"/>
      <c r="AG60" s="19"/>
      <c r="AH60" s="19"/>
      <c r="AI60" s="19"/>
      <c r="AJ60" s="17"/>
      <c r="AK60" s="19" t="s">
        <v>145</v>
      </c>
      <c r="AL60" s="17">
        <v>0</v>
      </c>
      <c r="AM60" s="19"/>
      <c r="AN60" s="19"/>
      <c r="AO60" s="19"/>
      <c r="AP60" s="19"/>
      <c r="AQ60" s="19"/>
      <c r="AR60" s="19"/>
      <c r="AS60" s="19"/>
      <c r="AT60" s="19"/>
      <c r="AU60" s="19">
        <v>1</v>
      </c>
      <c r="AV60" s="19">
        <v>1</v>
      </c>
      <c r="AW60" s="327" t="s">
        <v>492</v>
      </c>
      <c r="AX60" s="205" t="s">
        <v>492</v>
      </c>
      <c r="AY60" s="27" t="s">
        <v>493</v>
      </c>
      <c r="AZ60" s="28"/>
      <c r="BA60" s="28"/>
      <c r="BB60" s="28"/>
      <c r="BC60" s="29"/>
      <c r="BD60" s="29"/>
    </row>
    <row r="61" spans="1:56" ht="81.599999999999994" customHeight="1" x14ac:dyDescent="0.3">
      <c r="A61" s="325"/>
      <c r="B61" s="325"/>
      <c r="C61" s="325"/>
      <c r="D61" s="325"/>
      <c r="E61" s="325"/>
      <c r="F61" s="325"/>
      <c r="G61" s="325"/>
      <c r="H61" s="325"/>
      <c r="I61" s="325"/>
      <c r="J61" s="371"/>
      <c r="K61" s="401"/>
      <c r="L61" s="404"/>
      <c r="M61" s="404"/>
      <c r="N61" s="399"/>
      <c r="O61" s="399"/>
      <c r="P61" s="399"/>
      <c r="Q61" s="328"/>
      <c r="R61" s="16" t="s">
        <v>494</v>
      </c>
      <c r="S61" s="16" t="s">
        <v>495</v>
      </c>
      <c r="T61" s="16" t="s">
        <v>99</v>
      </c>
      <c r="U61" s="16">
        <v>0</v>
      </c>
      <c r="V61" s="59">
        <v>0.95</v>
      </c>
      <c r="W61" s="60" t="s">
        <v>496</v>
      </c>
      <c r="X61" s="60" t="s">
        <v>497</v>
      </c>
      <c r="Y61" s="126">
        <v>0.95</v>
      </c>
      <c r="Z61" s="126">
        <v>0.99</v>
      </c>
      <c r="AA61" s="126">
        <v>0.95</v>
      </c>
      <c r="AB61" s="126">
        <v>0.95</v>
      </c>
      <c r="AC61" s="159">
        <v>0.95</v>
      </c>
      <c r="AD61" s="89">
        <v>0.23699999999999999</v>
      </c>
      <c r="AE61" s="56">
        <v>0.23699999999999999</v>
      </c>
      <c r="AF61" s="127"/>
      <c r="AG61" s="89"/>
      <c r="AH61" s="89"/>
      <c r="AI61" s="58">
        <f>AD61+AE61</f>
        <v>0.47399999999999998</v>
      </c>
      <c r="AJ61" s="16"/>
      <c r="AK61" s="59">
        <v>0.95</v>
      </c>
      <c r="AL61" s="16"/>
      <c r="AM61" s="206" t="s">
        <v>498</v>
      </c>
      <c r="AN61" s="206" t="s">
        <v>499</v>
      </c>
      <c r="AO61" s="128" t="s">
        <v>500</v>
      </c>
      <c r="AP61" s="128" t="s">
        <v>501</v>
      </c>
      <c r="AQ61" s="207"/>
      <c r="AR61" s="207"/>
      <c r="AS61" s="131"/>
      <c r="AT61" s="131"/>
      <c r="AU61" s="59">
        <v>0.95</v>
      </c>
      <c r="AV61" s="63">
        <f>AB61</f>
        <v>0.95</v>
      </c>
      <c r="AW61" s="328"/>
      <c r="AX61" s="205" t="s">
        <v>492</v>
      </c>
      <c r="AY61" s="27" t="s">
        <v>493</v>
      </c>
      <c r="AZ61" s="28"/>
      <c r="BA61" s="28"/>
      <c r="BB61" s="28"/>
      <c r="BC61" s="29"/>
      <c r="BD61" s="29"/>
    </row>
    <row r="62" spans="1:56" ht="40.5" customHeight="1" x14ac:dyDescent="0.3">
      <c r="A62" s="329"/>
      <c r="B62" s="329"/>
      <c r="C62" s="329"/>
      <c r="D62" s="329"/>
      <c r="E62" s="329"/>
      <c r="F62" s="329"/>
      <c r="G62" s="329"/>
      <c r="H62" s="329"/>
      <c r="I62" s="329"/>
      <c r="J62" s="349">
        <v>0</v>
      </c>
      <c r="K62" s="402"/>
      <c r="L62" s="405"/>
      <c r="M62" s="405"/>
      <c r="N62" s="329"/>
      <c r="O62" s="329"/>
      <c r="P62" s="329"/>
      <c r="Q62" s="329"/>
      <c r="R62" s="47" t="s">
        <v>502</v>
      </c>
      <c r="S62" s="47" t="s">
        <v>503</v>
      </c>
      <c r="T62" s="47" t="s">
        <v>99</v>
      </c>
      <c r="U62" s="19">
        <v>0</v>
      </c>
      <c r="V62" s="19">
        <f t="shared" si="19"/>
        <v>13</v>
      </c>
      <c r="W62" s="204"/>
      <c r="X62" s="204"/>
      <c r="Y62" s="19">
        <v>13</v>
      </c>
      <c r="Z62" s="20">
        <v>13</v>
      </c>
      <c r="AA62" s="19" t="s">
        <v>145</v>
      </c>
      <c r="AB62" s="19"/>
      <c r="AC62" s="19" t="s">
        <v>145</v>
      </c>
      <c r="AD62" s="19"/>
      <c r="AE62" s="19"/>
      <c r="AF62" s="19"/>
      <c r="AG62" s="19"/>
      <c r="AH62" s="19"/>
      <c r="AI62" s="19"/>
      <c r="AJ62" s="19"/>
      <c r="AK62" s="19" t="s">
        <v>145</v>
      </c>
      <c r="AL62" s="19"/>
      <c r="AM62" s="19"/>
      <c r="AN62" s="19"/>
      <c r="AO62" s="19"/>
      <c r="AP62" s="19"/>
      <c r="AQ62" s="19"/>
      <c r="AR62" s="19"/>
      <c r="AS62" s="19"/>
      <c r="AT62" s="19"/>
      <c r="AU62" s="19">
        <v>13</v>
      </c>
      <c r="AV62" s="19">
        <v>13</v>
      </c>
      <c r="AW62" s="329"/>
      <c r="AX62" s="205" t="s">
        <v>492</v>
      </c>
      <c r="AY62" s="27" t="s">
        <v>493</v>
      </c>
      <c r="AZ62" s="28"/>
      <c r="BA62" s="28"/>
      <c r="BB62" s="28"/>
      <c r="BC62" s="29"/>
      <c r="BD62" s="29"/>
    </row>
    <row r="63" spans="1:56" ht="285.60000000000002" customHeight="1" x14ac:dyDescent="0.3">
      <c r="A63" s="324" t="s">
        <v>426</v>
      </c>
      <c r="B63" s="324" t="s">
        <v>427</v>
      </c>
      <c r="C63" s="324" t="s">
        <v>428</v>
      </c>
      <c r="D63" s="324" t="s">
        <v>485</v>
      </c>
      <c r="E63" s="324" t="s">
        <v>504</v>
      </c>
      <c r="F63" s="324" t="s">
        <v>505</v>
      </c>
      <c r="G63" s="324" t="s">
        <v>506</v>
      </c>
      <c r="H63" s="324" t="s">
        <v>62</v>
      </c>
      <c r="I63" s="324" t="s">
        <v>433</v>
      </c>
      <c r="J63" s="342">
        <v>724633333</v>
      </c>
      <c r="K63" s="345">
        <v>723433333</v>
      </c>
      <c r="L63" s="332">
        <v>969792733</v>
      </c>
      <c r="M63" s="332">
        <v>969792733</v>
      </c>
      <c r="N63" s="335">
        <v>1033116648</v>
      </c>
      <c r="O63" s="335">
        <v>222811999</v>
      </c>
      <c r="P63" s="335">
        <f>(N63*0.03)+N63</f>
        <v>1064110147.4400001</v>
      </c>
      <c r="Q63" s="327" t="s">
        <v>434</v>
      </c>
      <c r="R63" s="16" t="s">
        <v>507</v>
      </c>
      <c r="S63" s="16" t="s">
        <v>508</v>
      </c>
      <c r="T63" s="16" t="s">
        <v>67</v>
      </c>
      <c r="U63" s="17">
        <v>0</v>
      </c>
      <c r="V63" s="17">
        <f t="shared" si="19"/>
        <v>16</v>
      </c>
      <c r="W63" s="18" t="s">
        <v>509</v>
      </c>
      <c r="X63" s="18" t="s">
        <v>510</v>
      </c>
      <c r="Y63" s="19">
        <v>16</v>
      </c>
      <c r="Z63" s="20">
        <v>16</v>
      </c>
      <c r="AA63" s="19">
        <v>16</v>
      </c>
      <c r="AB63" s="19">
        <v>16</v>
      </c>
      <c r="AC63" s="30">
        <v>16</v>
      </c>
      <c r="AD63" s="18">
        <v>5</v>
      </c>
      <c r="AE63" s="21">
        <v>3</v>
      </c>
      <c r="AF63" s="208"/>
      <c r="AG63" s="21"/>
      <c r="AH63" s="21"/>
      <c r="AI63" s="21">
        <f t="shared" ref="AI63:AI80" si="20">AD63+AE63+AG63+AH63</f>
        <v>8</v>
      </c>
      <c r="AJ63" s="17"/>
      <c r="AK63" s="17">
        <v>16</v>
      </c>
      <c r="AL63" s="17">
        <v>0</v>
      </c>
      <c r="AM63" s="18" t="s">
        <v>511</v>
      </c>
      <c r="AN63" s="18" t="s">
        <v>112</v>
      </c>
      <c r="AO63" s="209" t="s">
        <v>512</v>
      </c>
      <c r="AP63" s="24"/>
      <c r="AQ63" s="18"/>
      <c r="AR63" s="18"/>
      <c r="AS63" s="25"/>
      <c r="AT63" s="25"/>
      <c r="AU63" s="17">
        <f t="shared" ref="AU63:AU69" si="21">+_xlfn.IFS(T63="Acumulado",Y63+AA63+AC63+AK63,T63="Capacidad",AK63,T63="Flujo",AK63,T63="Reducción",AK63,T63="Stock",AK63)</f>
        <v>64</v>
      </c>
      <c r="AV63" s="17">
        <f t="shared" ref="AV63:AV68" si="22">+_xlfn.IFS(T63="Acumulado",Z63+AB63+AI63+AJ63+AL63,T63="Capacidad",AI63,T63="Flujo",AI63,T63="Reducción",AI63,T63="Stock",AI63)</f>
        <v>40</v>
      </c>
      <c r="AW63" s="327" t="s">
        <v>513</v>
      </c>
      <c r="AX63" s="131" t="s">
        <v>513</v>
      </c>
      <c r="AY63" s="27" t="s">
        <v>514</v>
      </c>
      <c r="AZ63" s="28"/>
      <c r="BA63" s="28"/>
      <c r="BB63" s="28"/>
      <c r="BC63" s="29"/>
      <c r="BD63" s="29"/>
    </row>
    <row r="64" spans="1:56" ht="162" customHeight="1" x14ac:dyDescent="0.3">
      <c r="A64" s="325"/>
      <c r="B64" s="325"/>
      <c r="C64" s="325"/>
      <c r="D64" s="325"/>
      <c r="E64" s="325"/>
      <c r="F64" s="325"/>
      <c r="G64" s="325"/>
      <c r="H64" s="325"/>
      <c r="I64" s="325"/>
      <c r="J64" s="343">
        <v>0</v>
      </c>
      <c r="K64" s="346"/>
      <c r="L64" s="333"/>
      <c r="M64" s="333"/>
      <c r="N64" s="336"/>
      <c r="O64" s="336"/>
      <c r="P64" s="336"/>
      <c r="Q64" s="328"/>
      <c r="R64" s="16" t="s">
        <v>515</v>
      </c>
      <c r="S64" s="16" t="s">
        <v>516</v>
      </c>
      <c r="T64" s="16" t="s">
        <v>67</v>
      </c>
      <c r="U64" s="17">
        <v>11</v>
      </c>
      <c r="V64" s="17">
        <v>11</v>
      </c>
      <c r="W64" s="18" t="s">
        <v>517</v>
      </c>
      <c r="X64" s="18" t="s">
        <v>518</v>
      </c>
      <c r="Y64" s="19">
        <v>24</v>
      </c>
      <c r="Z64" s="20">
        <v>24</v>
      </c>
      <c r="AA64" s="19">
        <v>24</v>
      </c>
      <c r="AB64" s="19">
        <v>24</v>
      </c>
      <c r="AC64" s="210">
        <v>24</v>
      </c>
      <c r="AD64" s="211">
        <v>6</v>
      </c>
      <c r="AE64" s="212">
        <v>6</v>
      </c>
      <c r="AF64" s="208"/>
      <c r="AG64" s="212"/>
      <c r="AH64" s="212"/>
      <c r="AI64" s="21">
        <f t="shared" si="20"/>
        <v>12</v>
      </c>
      <c r="AJ64" s="17"/>
      <c r="AK64" s="213">
        <v>24</v>
      </c>
      <c r="AL64" s="175">
        <v>0</v>
      </c>
      <c r="AM64" s="18" t="s">
        <v>519</v>
      </c>
      <c r="AN64" s="18" t="s">
        <v>112</v>
      </c>
      <c r="AO64" s="209" t="s">
        <v>520</v>
      </c>
      <c r="AP64" s="24"/>
      <c r="AQ64" s="214"/>
      <c r="AR64" s="200"/>
      <c r="AS64" s="25"/>
      <c r="AT64" s="25"/>
      <c r="AU64" s="17">
        <f t="shared" si="21"/>
        <v>96</v>
      </c>
      <c r="AV64" s="17">
        <f t="shared" si="22"/>
        <v>60</v>
      </c>
      <c r="AW64" s="328"/>
      <c r="AX64" s="131" t="s">
        <v>513</v>
      </c>
      <c r="AY64" s="27" t="s">
        <v>514</v>
      </c>
      <c r="AZ64" s="28"/>
      <c r="BA64" s="28"/>
      <c r="BB64" s="28"/>
      <c r="BC64" s="29"/>
      <c r="BD64" s="29"/>
    </row>
    <row r="65" spans="1:56" ht="204" customHeight="1" x14ac:dyDescent="0.3">
      <c r="A65" s="325"/>
      <c r="B65" s="325"/>
      <c r="C65" s="325"/>
      <c r="D65" s="325"/>
      <c r="E65" s="325"/>
      <c r="F65" s="325"/>
      <c r="G65" s="325"/>
      <c r="H65" s="325"/>
      <c r="I65" s="325"/>
      <c r="J65" s="343">
        <v>0</v>
      </c>
      <c r="K65" s="346"/>
      <c r="L65" s="333"/>
      <c r="M65" s="333"/>
      <c r="N65" s="336"/>
      <c r="O65" s="336"/>
      <c r="P65" s="336"/>
      <c r="Q65" s="328"/>
      <c r="R65" s="327" t="s">
        <v>521</v>
      </c>
      <c r="S65" s="16" t="s">
        <v>522</v>
      </c>
      <c r="T65" s="16" t="s">
        <v>67</v>
      </c>
      <c r="U65" s="17">
        <v>4</v>
      </c>
      <c r="V65" s="17">
        <v>4</v>
      </c>
      <c r="W65" s="18" t="s">
        <v>522</v>
      </c>
      <c r="X65" s="18" t="s">
        <v>523</v>
      </c>
      <c r="Y65" s="19">
        <v>4</v>
      </c>
      <c r="Z65" s="20">
        <v>4</v>
      </c>
      <c r="AA65" s="19">
        <v>4</v>
      </c>
      <c r="AB65" s="19">
        <v>4</v>
      </c>
      <c r="AC65" s="210">
        <v>4</v>
      </c>
      <c r="AD65" s="211">
        <v>1</v>
      </c>
      <c r="AE65" s="212">
        <v>1</v>
      </c>
      <c r="AF65" s="208"/>
      <c r="AG65" s="212"/>
      <c r="AH65" s="212"/>
      <c r="AI65" s="21">
        <f t="shared" si="20"/>
        <v>2</v>
      </c>
      <c r="AJ65" s="17"/>
      <c r="AK65" s="213">
        <v>4</v>
      </c>
      <c r="AL65" s="175">
        <v>0</v>
      </c>
      <c r="AM65" s="18" t="s">
        <v>524</v>
      </c>
      <c r="AN65" s="18" t="s">
        <v>112</v>
      </c>
      <c r="AO65" s="209" t="s">
        <v>525</v>
      </c>
      <c r="AP65" s="24"/>
      <c r="AQ65" s="214"/>
      <c r="AR65" s="200"/>
      <c r="AS65" s="25"/>
      <c r="AT65" s="25"/>
      <c r="AU65" s="17">
        <f t="shared" si="21"/>
        <v>16</v>
      </c>
      <c r="AV65" s="17">
        <f t="shared" si="22"/>
        <v>10</v>
      </c>
      <c r="AW65" s="328"/>
      <c r="AX65" s="131" t="s">
        <v>513</v>
      </c>
      <c r="AY65" s="27" t="s">
        <v>514</v>
      </c>
      <c r="AZ65" s="28"/>
      <c r="BA65" s="28"/>
      <c r="BB65" s="28"/>
      <c r="BC65" s="29"/>
      <c r="BD65" s="29"/>
    </row>
    <row r="66" spans="1:56" ht="81" customHeight="1" x14ac:dyDescent="0.3">
      <c r="A66" s="326"/>
      <c r="B66" s="326"/>
      <c r="C66" s="326"/>
      <c r="D66" s="326"/>
      <c r="E66" s="326"/>
      <c r="F66" s="326"/>
      <c r="G66" s="326"/>
      <c r="H66" s="326"/>
      <c r="I66" s="326"/>
      <c r="J66" s="344">
        <v>0</v>
      </c>
      <c r="K66" s="347"/>
      <c r="L66" s="334"/>
      <c r="M66" s="334"/>
      <c r="N66" s="337"/>
      <c r="O66" s="337"/>
      <c r="P66" s="337"/>
      <c r="Q66" s="329"/>
      <c r="R66" s="329"/>
      <c r="S66" s="16" t="s">
        <v>526</v>
      </c>
      <c r="T66" s="16" t="s">
        <v>67</v>
      </c>
      <c r="U66" s="17">
        <v>0</v>
      </c>
      <c r="V66" s="17">
        <f t="shared" ref="V66" si="23">Z66</f>
        <v>12</v>
      </c>
      <c r="W66" s="18" t="s">
        <v>526</v>
      </c>
      <c r="X66" s="18" t="s">
        <v>527</v>
      </c>
      <c r="Y66" s="19">
        <v>12</v>
      </c>
      <c r="Z66" s="20">
        <v>12</v>
      </c>
      <c r="AA66" s="19">
        <v>12</v>
      </c>
      <c r="AB66" s="19">
        <v>12</v>
      </c>
      <c r="AC66" s="210">
        <v>12</v>
      </c>
      <c r="AD66" s="211">
        <v>3</v>
      </c>
      <c r="AE66" s="212">
        <v>3</v>
      </c>
      <c r="AF66" s="215"/>
      <c r="AG66" s="212"/>
      <c r="AH66" s="212"/>
      <c r="AI66" s="21">
        <f t="shared" si="20"/>
        <v>6</v>
      </c>
      <c r="AJ66" s="17"/>
      <c r="AK66" s="213">
        <v>12</v>
      </c>
      <c r="AL66" s="175">
        <v>0</v>
      </c>
      <c r="AM66" s="18" t="s">
        <v>528</v>
      </c>
      <c r="AN66" s="18" t="s">
        <v>112</v>
      </c>
      <c r="AO66" s="209" t="s">
        <v>529</v>
      </c>
      <c r="AP66" s="24"/>
      <c r="AQ66" s="214"/>
      <c r="AR66" s="200"/>
      <c r="AS66" s="25"/>
      <c r="AT66" s="25"/>
      <c r="AU66" s="17">
        <f t="shared" si="21"/>
        <v>48</v>
      </c>
      <c r="AV66" s="17">
        <f t="shared" si="22"/>
        <v>30</v>
      </c>
      <c r="AW66" s="329"/>
      <c r="AX66" s="131" t="s">
        <v>513</v>
      </c>
      <c r="AY66" s="27" t="s">
        <v>514</v>
      </c>
      <c r="AZ66" s="28"/>
      <c r="BA66" s="28"/>
      <c r="BB66" s="28"/>
      <c r="BC66" s="29"/>
      <c r="BD66" s="29"/>
    </row>
    <row r="67" spans="1:56" ht="178.2" customHeight="1" x14ac:dyDescent="0.3">
      <c r="A67" s="40" t="s">
        <v>426</v>
      </c>
      <c r="B67" s="40" t="s">
        <v>427</v>
      </c>
      <c r="C67" s="40" t="s">
        <v>428</v>
      </c>
      <c r="D67" s="40" t="s">
        <v>485</v>
      </c>
      <c r="E67" s="40" t="s">
        <v>530</v>
      </c>
      <c r="F67" s="40" t="s">
        <v>531</v>
      </c>
      <c r="G67" s="40" t="s">
        <v>506</v>
      </c>
      <c r="H67" s="40" t="s">
        <v>62</v>
      </c>
      <c r="I67" s="40" t="s">
        <v>532</v>
      </c>
      <c r="J67" s="216">
        <v>0</v>
      </c>
      <c r="K67" s="216">
        <v>0</v>
      </c>
      <c r="L67" s="217">
        <f>J67*1.03</f>
        <v>0</v>
      </c>
      <c r="M67" s="217"/>
      <c r="N67" s="218">
        <f>L67*1.03</f>
        <v>0</v>
      </c>
      <c r="O67" s="218"/>
      <c r="P67" s="218">
        <f t="shared" ref="P67:P68" si="24">N67*1.03</f>
        <v>0</v>
      </c>
      <c r="Q67" s="16" t="s">
        <v>434</v>
      </c>
      <c r="R67" s="152" t="s">
        <v>533</v>
      </c>
      <c r="S67" s="152" t="s">
        <v>534</v>
      </c>
      <c r="T67" s="152" t="s">
        <v>67</v>
      </c>
      <c r="U67" s="219">
        <v>4</v>
      </c>
      <c r="V67" s="219">
        <v>12</v>
      </c>
      <c r="W67" s="139" t="s">
        <v>535</v>
      </c>
      <c r="X67" s="139" t="s">
        <v>536</v>
      </c>
      <c r="Y67" s="68">
        <v>12</v>
      </c>
      <c r="Z67" s="20">
        <v>12</v>
      </c>
      <c r="AA67" s="68">
        <v>12</v>
      </c>
      <c r="AB67" s="68">
        <v>12</v>
      </c>
      <c r="AC67" s="220">
        <v>12</v>
      </c>
      <c r="AD67" s="221">
        <v>3</v>
      </c>
      <c r="AE67" s="222">
        <v>3</v>
      </c>
      <c r="AF67" s="208"/>
      <c r="AG67" s="222"/>
      <c r="AH67" s="222"/>
      <c r="AI67" s="21">
        <f t="shared" si="20"/>
        <v>6</v>
      </c>
      <c r="AJ67" s="17"/>
      <c r="AK67" s="219">
        <v>12</v>
      </c>
      <c r="AL67" s="17">
        <v>0</v>
      </c>
      <c r="AM67" s="105" t="s">
        <v>537</v>
      </c>
      <c r="AN67" s="18" t="s">
        <v>62</v>
      </c>
      <c r="AO67" s="24" t="s">
        <v>538</v>
      </c>
      <c r="AP67" s="24" t="s">
        <v>62</v>
      </c>
      <c r="AQ67" s="18"/>
      <c r="AR67" s="18"/>
      <c r="AS67" s="25"/>
      <c r="AT67" s="25"/>
      <c r="AU67" s="17">
        <f t="shared" si="21"/>
        <v>48</v>
      </c>
      <c r="AV67" s="17">
        <f t="shared" si="22"/>
        <v>30</v>
      </c>
      <c r="AW67" s="406" t="s">
        <v>539</v>
      </c>
      <c r="AX67" s="223" t="s">
        <v>539</v>
      </c>
      <c r="AY67" s="27" t="s">
        <v>540</v>
      </c>
      <c r="AZ67" s="28"/>
      <c r="BA67" s="28"/>
      <c r="BB67" s="28"/>
      <c r="BC67" s="29"/>
      <c r="BD67" s="29"/>
    </row>
    <row r="68" spans="1:56" ht="162" customHeight="1" x14ac:dyDescent="0.3">
      <c r="A68" s="40" t="s">
        <v>426</v>
      </c>
      <c r="B68" s="40" t="s">
        <v>427</v>
      </c>
      <c r="C68" s="40" t="s">
        <v>428</v>
      </c>
      <c r="D68" s="40" t="s">
        <v>485</v>
      </c>
      <c r="E68" s="40" t="s">
        <v>541</v>
      </c>
      <c r="F68" s="40" t="s">
        <v>542</v>
      </c>
      <c r="G68" s="40" t="s">
        <v>506</v>
      </c>
      <c r="H68" s="40" t="s">
        <v>62</v>
      </c>
      <c r="I68" s="40" t="s">
        <v>532</v>
      </c>
      <c r="J68" s="216">
        <v>1745049997.6700001</v>
      </c>
      <c r="K68" s="216">
        <v>1745049997.6700001</v>
      </c>
      <c r="L68" s="43">
        <v>2689824298</v>
      </c>
      <c r="M68" s="43">
        <v>2682572398</v>
      </c>
      <c r="N68" s="44">
        <v>2556005777</v>
      </c>
      <c r="O68" s="44">
        <v>817888202</v>
      </c>
      <c r="P68" s="44">
        <f t="shared" si="24"/>
        <v>2632685950.3099999</v>
      </c>
      <c r="Q68" s="16" t="s">
        <v>434</v>
      </c>
      <c r="R68" s="16" t="s">
        <v>533</v>
      </c>
      <c r="S68" s="16" t="s">
        <v>543</v>
      </c>
      <c r="T68" s="16" t="s">
        <v>67</v>
      </c>
      <c r="U68" s="17">
        <v>4</v>
      </c>
      <c r="V68" s="219">
        <v>12</v>
      </c>
      <c r="W68" s="139" t="s">
        <v>535</v>
      </c>
      <c r="X68" s="139" t="s">
        <v>536</v>
      </c>
      <c r="Y68" s="68">
        <v>12</v>
      </c>
      <c r="Z68" s="20">
        <v>12</v>
      </c>
      <c r="AA68" s="68">
        <v>12</v>
      </c>
      <c r="AB68" s="68">
        <v>12</v>
      </c>
      <c r="AC68" s="220">
        <v>12</v>
      </c>
      <c r="AD68" s="221">
        <v>3</v>
      </c>
      <c r="AE68" s="222">
        <v>3</v>
      </c>
      <c r="AF68" s="208"/>
      <c r="AG68" s="222"/>
      <c r="AH68" s="222"/>
      <c r="AI68" s="21">
        <f t="shared" si="20"/>
        <v>6</v>
      </c>
      <c r="AJ68" s="17"/>
      <c r="AK68" s="219">
        <v>12</v>
      </c>
      <c r="AL68" s="17">
        <v>0</v>
      </c>
      <c r="AM68" s="105" t="s">
        <v>544</v>
      </c>
      <c r="AN68" s="18" t="s">
        <v>62</v>
      </c>
      <c r="AO68" s="224" t="s">
        <v>545</v>
      </c>
      <c r="AP68" s="24" t="s">
        <v>62</v>
      </c>
      <c r="AQ68" s="18"/>
      <c r="AR68" s="18"/>
      <c r="AS68" s="25"/>
      <c r="AT68" s="25"/>
      <c r="AU68" s="17">
        <f t="shared" si="21"/>
        <v>48</v>
      </c>
      <c r="AV68" s="17">
        <f t="shared" si="22"/>
        <v>30</v>
      </c>
      <c r="AW68" s="407"/>
      <c r="AX68" s="223" t="s">
        <v>539</v>
      </c>
      <c r="AY68" s="27" t="s">
        <v>546</v>
      </c>
      <c r="AZ68" s="28"/>
      <c r="BA68" s="28"/>
      <c r="BB68" s="28"/>
      <c r="BC68" s="29"/>
      <c r="BD68" s="29"/>
    </row>
    <row r="69" spans="1:56" ht="121.5" customHeight="1" x14ac:dyDescent="0.3">
      <c r="A69" s="40" t="s">
        <v>426</v>
      </c>
      <c r="B69" s="40" t="s">
        <v>427</v>
      </c>
      <c r="C69" s="40" t="s">
        <v>428</v>
      </c>
      <c r="D69" s="40" t="s">
        <v>485</v>
      </c>
      <c r="E69" s="40" t="s">
        <v>547</v>
      </c>
      <c r="F69" s="40" t="s">
        <v>548</v>
      </c>
      <c r="G69" s="40" t="s">
        <v>549</v>
      </c>
      <c r="H69" s="40" t="s">
        <v>62</v>
      </c>
      <c r="I69" s="40" t="s">
        <v>550</v>
      </c>
      <c r="J69" s="41">
        <f>'[3]1. Iniciativas-PA (2)'!M31</f>
        <v>22151528945</v>
      </c>
      <c r="K69" s="151">
        <v>21857441102.82</v>
      </c>
      <c r="L69" s="43">
        <v>17787028269</v>
      </c>
      <c r="M69" s="43">
        <v>16125714856</v>
      </c>
      <c r="N69" s="44">
        <v>5275210925</v>
      </c>
      <c r="O69" s="44">
        <v>1699658072</v>
      </c>
      <c r="P69" s="44">
        <f>(N69*0.03)+N69</f>
        <v>5433467252.75</v>
      </c>
      <c r="Q69" s="16" t="s">
        <v>551</v>
      </c>
      <c r="R69" s="16" t="s">
        <v>552</v>
      </c>
      <c r="S69" s="16" t="s">
        <v>553</v>
      </c>
      <c r="T69" s="16" t="s">
        <v>99</v>
      </c>
      <c r="U69" s="17">
        <v>0</v>
      </c>
      <c r="V69" s="17">
        <f t="shared" ref="V69" si="25">Z69</f>
        <v>1</v>
      </c>
      <c r="W69" s="18" t="s">
        <v>554</v>
      </c>
      <c r="X69" s="18" t="s">
        <v>555</v>
      </c>
      <c r="Y69" s="19">
        <v>1</v>
      </c>
      <c r="Z69" s="20">
        <v>1</v>
      </c>
      <c r="AA69" s="19">
        <v>1</v>
      </c>
      <c r="AB69" s="19">
        <v>1</v>
      </c>
      <c r="AC69" s="30">
        <v>1</v>
      </c>
      <c r="AD69" s="34">
        <v>1</v>
      </c>
      <c r="AE69" s="35">
        <v>1</v>
      </c>
      <c r="AF69" s="35"/>
      <c r="AG69" s="21"/>
      <c r="AH69" s="35"/>
      <c r="AI69" s="21">
        <f t="shared" ref="AI69" si="26">AB69</f>
        <v>1</v>
      </c>
      <c r="AJ69" s="17"/>
      <c r="AK69" s="17">
        <v>1</v>
      </c>
      <c r="AL69" s="17">
        <v>0</v>
      </c>
      <c r="AM69" s="18" t="s">
        <v>556</v>
      </c>
      <c r="AN69" s="18" t="s">
        <v>557</v>
      </c>
      <c r="AO69" s="24" t="s">
        <v>558</v>
      </c>
      <c r="AP69" s="24"/>
      <c r="AQ69" s="153"/>
      <c r="AR69" s="153"/>
      <c r="AS69" s="225"/>
      <c r="AT69" s="25"/>
      <c r="AU69" s="17">
        <f t="shared" si="21"/>
        <v>1</v>
      </c>
      <c r="AV69" s="17">
        <f>+_xlfn.IFS(T69="Acumulado",Z69+AI69+AJ69+AL69,T69="Capacidad",AI69,T69="Flujo",AI69,T69="Reducción",AI69,T69="Stock",AI69)</f>
        <v>1</v>
      </c>
      <c r="AW69" s="152" t="s">
        <v>559</v>
      </c>
      <c r="AX69" s="226" t="s">
        <v>559</v>
      </c>
      <c r="AY69" s="27" t="s">
        <v>560</v>
      </c>
      <c r="AZ69" s="28"/>
      <c r="BA69" s="28"/>
      <c r="BB69" s="28"/>
      <c r="BC69" s="29"/>
      <c r="BD69" s="29"/>
    </row>
    <row r="70" spans="1:56" ht="180" customHeight="1" x14ac:dyDescent="0.3">
      <c r="A70" s="324" t="s">
        <v>426</v>
      </c>
      <c r="B70" s="324" t="s">
        <v>427</v>
      </c>
      <c r="C70" s="324" t="s">
        <v>428</v>
      </c>
      <c r="D70" s="324" t="s">
        <v>485</v>
      </c>
      <c r="E70" s="324" t="s">
        <v>561</v>
      </c>
      <c r="F70" s="324" t="s">
        <v>562</v>
      </c>
      <c r="G70" s="324" t="s">
        <v>563</v>
      </c>
      <c r="H70" s="324" t="s">
        <v>62</v>
      </c>
      <c r="I70" s="324" t="s">
        <v>564</v>
      </c>
      <c r="J70" s="342">
        <v>3404949996</v>
      </c>
      <c r="K70" s="345">
        <v>3390116659.1199999</v>
      </c>
      <c r="L70" s="332">
        <v>4344084149</v>
      </c>
      <c r="M70" s="332">
        <v>4177938566</v>
      </c>
      <c r="N70" s="335">
        <v>4130973587</v>
      </c>
      <c r="O70" s="335">
        <v>1319499880</v>
      </c>
      <c r="P70" s="335">
        <f>(N70*0.03)+N70</f>
        <v>4254902794.6100001</v>
      </c>
      <c r="Q70" s="335" t="s">
        <v>434</v>
      </c>
      <c r="R70" s="16" t="s">
        <v>565</v>
      </c>
      <c r="S70" s="16" t="s">
        <v>566</v>
      </c>
      <c r="T70" s="16" t="s">
        <v>99</v>
      </c>
      <c r="U70" s="227">
        <v>1</v>
      </c>
      <c r="V70" s="227">
        <v>1</v>
      </c>
      <c r="W70" s="228"/>
      <c r="X70" s="228" t="s">
        <v>567</v>
      </c>
      <c r="Y70" s="185">
        <v>1</v>
      </c>
      <c r="Z70" s="52">
        <v>1</v>
      </c>
      <c r="AA70" s="185">
        <v>1</v>
      </c>
      <c r="AB70" s="185">
        <v>1</v>
      </c>
      <c r="AC70" s="186">
        <v>1</v>
      </c>
      <c r="AD70" s="89">
        <v>0.25</v>
      </c>
      <c r="AE70" s="56">
        <v>0.25</v>
      </c>
      <c r="AF70" s="193"/>
      <c r="AG70" s="56"/>
      <c r="AH70" s="56"/>
      <c r="AI70" s="58">
        <f>AD70+AE70</f>
        <v>0.5</v>
      </c>
      <c r="AJ70" s="59"/>
      <c r="AK70" s="227">
        <v>1</v>
      </c>
      <c r="AL70" s="59"/>
      <c r="AM70" s="18" t="s">
        <v>568</v>
      </c>
      <c r="AN70" s="18" t="s">
        <v>62</v>
      </c>
      <c r="AO70" s="90" t="s">
        <v>569</v>
      </c>
      <c r="AP70" s="90"/>
      <c r="AQ70" s="60"/>
      <c r="AR70" s="60"/>
      <c r="AS70" s="61"/>
      <c r="AT70" s="61"/>
      <c r="AU70" s="59">
        <f>+_xlfn.IFS(T70="Acumulado",Y70+AA70+#REF!+AK70,T70="Capacidad",AK70,T70="Flujo",AK70,T70="Reducción",AK70,T70="Stock",AK70)</f>
        <v>1</v>
      </c>
      <c r="AV70" s="59">
        <f>AB70</f>
        <v>1</v>
      </c>
      <c r="AW70" s="327" t="s">
        <v>570</v>
      </c>
      <c r="AX70" s="229" t="s">
        <v>570</v>
      </c>
      <c r="AY70" s="27" t="s">
        <v>571</v>
      </c>
      <c r="AZ70" s="28"/>
      <c r="BA70" s="28"/>
      <c r="BB70" s="28"/>
      <c r="BC70" s="29"/>
      <c r="BD70" s="29"/>
    </row>
    <row r="71" spans="1:56" ht="176.4" customHeight="1" x14ac:dyDescent="0.3">
      <c r="A71" s="326"/>
      <c r="B71" s="326"/>
      <c r="C71" s="326"/>
      <c r="D71" s="326"/>
      <c r="E71" s="326"/>
      <c r="F71" s="326"/>
      <c r="G71" s="326"/>
      <c r="H71" s="326"/>
      <c r="I71" s="326"/>
      <c r="J71" s="344">
        <v>0</v>
      </c>
      <c r="K71" s="347"/>
      <c r="L71" s="334"/>
      <c r="M71" s="334"/>
      <c r="N71" s="337"/>
      <c r="O71" s="337"/>
      <c r="P71" s="337"/>
      <c r="Q71" s="337"/>
      <c r="R71" s="152" t="s">
        <v>572</v>
      </c>
      <c r="S71" s="152" t="s">
        <v>573</v>
      </c>
      <c r="T71" s="152" t="s">
        <v>67</v>
      </c>
      <c r="U71" s="152">
        <v>0</v>
      </c>
      <c r="V71" s="227">
        <f t="shared" ref="V71:V74" si="27">Z71</f>
        <v>0.25</v>
      </c>
      <c r="W71" s="129"/>
      <c r="X71" s="129" t="s">
        <v>574</v>
      </c>
      <c r="Y71" s="230">
        <v>0.25</v>
      </c>
      <c r="Z71" s="52">
        <v>0.25</v>
      </c>
      <c r="AA71" s="230">
        <v>0.25</v>
      </c>
      <c r="AB71" s="230">
        <v>0.25</v>
      </c>
      <c r="AC71" s="231">
        <v>0.25</v>
      </c>
      <c r="AD71" s="232">
        <v>0.06</v>
      </c>
      <c r="AE71" s="233">
        <v>0.06</v>
      </c>
      <c r="AF71" s="234"/>
      <c r="AG71" s="233"/>
      <c r="AH71" s="233"/>
      <c r="AI71" s="58">
        <f>AD71+AE71</f>
        <v>0.12</v>
      </c>
      <c r="AJ71" s="59"/>
      <c r="AK71" s="227">
        <v>0.25</v>
      </c>
      <c r="AL71" s="59"/>
      <c r="AM71" s="18" t="s">
        <v>575</v>
      </c>
      <c r="AN71" s="18" t="s">
        <v>62</v>
      </c>
      <c r="AO71" s="90" t="s">
        <v>575</v>
      </c>
      <c r="AP71" s="90"/>
      <c r="AQ71" s="60"/>
      <c r="AR71" s="60"/>
      <c r="AS71" s="61"/>
      <c r="AT71" s="61"/>
      <c r="AU71" s="59">
        <f>+_xlfn.IFS(T71="Acumulado",Y71+AA71+AC71+AK71,T71="Capacidad",AK71,T71="Flujo",AK71,T71="Reducción",AK71,T71="Stock",AK71)</f>
        <v>1</v>
      </c>
      <c r="AV71" s="59">
        <f>+_xlfn.IFS(T71="Acumulado",Z71+AB71+AI71+AJ71+AL71,T71="Capacidad",AI71,T71="Flujo",AI71,T71="Reducción",AI71,T71="Stock",AI71)</f>
        <v>0.62</v>
      </c>
      <c r="AW71" s="329"/>
      <c r="AX71" s="229" t="s">
        <v>570</v>
      </c>
      <c r="AY71" s="27" t="s">
        <v>571</v>
      </c>
      <c r="AZ71" s="28"/>
      <c r="BA71" s="28"/>
      <c r="BB71" s="28"/>
      <c r="BC71" s="29"/>
      <c r="BD71" s="29"/>
    </row>
    <row r="72" spans="1:56" ht="306" customHeight="1" x14ac:dyDescent="0.3">
      <c r="A72" s="324" t="s">
        <v>426</v>
      </c>
      <c r="B72" s="324" t="s">
        <v>427</v>
      </c>
      <c r="C72" s="324" t="s">
        <v>428</v>
      </c>
      <c r="D72" s="324" t="s">
        <v>576</v>
      </c>
      <c r="E72" s="324" t="s">
        <v>577</v>
      </c>
      <c r="F72" s="324" t="s">
        <v>578</v>
      </c>
      <c r="G72" s="324" t="s">
        <v>579</v>
      </c>
      <c r="H72" s="324" t="s">
        <v>62</v>
      </c>
      <c r="I72" s="324" t="s">
        <v>580</v>
      </c>
      <c r="J72" s="409">
        <f>'[3]1. Iniciativas-PA (2)'!M33</f>
        <v>223960000</v>
      </c>
      <c r="K72" s="365">
        <v>221159999.59999999</v>
      </c>
      <c r="L72" s="373">
        <v>327141266</v>
      </c>
      <c r="M72" s="373">
        <v>254832466</v>
      </c>
      <c r="N72" s="376">
        <v>338422000</v>
      </c>
      <c r="O72" s="376">
        <v>92943433</v>
      </c>
      <c r="P72" s="376">
        <f>(N72*0.03)+N72</f>
        <v>348574660</v>
      </c>
      <c r="Q72" s="327" t="s">
        <v>434</v>
      </c>
      <c r="R72" s="16" t="s">
        <v>581</v>
      </c>
      <c r="S72" s="16" t="s">
        <v>582</v>
      </c>
      <c r="T72" s="16" t="s">
        <v>99</v>
      </c>
      <c r="U72" s="16">
        <v>0</v>
      </c>
      <c r="V72" s="16">
        <f t="shared" si="27"/>
        <v>1</v>
      </c>
      <c r="W72" s="129" t="s">
        <v>583</v>
      </c>
      <c r="X72" s="129" t="s">
        <v>584</v>
      </c>
      <c r="Y72" s="185">
        <v>1</v>
      </c>
      <c r="Z72" s="52">
        <v>1</v>
      </c>
      <c r="AA72" s="185">
        <v>1</v>
      </c>
      <c r="AB72" s="185">
        <v>1</v>
      </c>
      <c r="AC72" s="186">
        <v>1</v>
      </c>
      <c r="AD72" s="89">
        <v>0.25</v>
      </c>
      <c r="AE72" s="56">
        <v>0.25</v>
      </c>
      <c r="AF72" s="193"/>
      <c r="AG72" s="56"/>
      <c r="AH72" s="56"/>
      <c r="AI72" s="58">
        <f>AD72+AE72</f>
        <v>0.5</v>
      </c>
      <c r="AJ72" s="59"/>
      <c r="AK72" s="183">
        <v>1</v>
      </c>
      <c r="AL72" s="59"/>
      <c r="AM72" s="18" t="s">
        <v>585</v>
      </c>
      <c r="AN72" s="18"/>
      <c r="AO72" s="61" t="s">
        <v>586</v>
      </c>
      <c r="AP72" s="61"/>
      <c r="AQ72" s="60"/>
      <c r="AR72" s="60"/>
      <c r="AS72" s="61"/>
      <c r="AT72" s="61"/>
      <c r="AU72" s="59">
        <f>+_xlfn.IFS(T72="Acumulado",Y72+AA72+#REF!+AK72,T72="Capacidad",AK72,T72="Flujo",AK72,T72="Reducción",AK72,T72="Stock",AK72)</f>
        <v>1</v>
      </c>
      <c r="AV72" s="59">
        <f>AB72</f>
        <v>1</v>
      </c>
      <c r="AW72" s="327" t="s">
        <v>587</v>
      </c>
      <c r="AX72" s="235" t="s">
        <v>588</v>
      </c>
      <c r="AY72" s="27" t="s">
        <v>589</v>
      </c>
      <c r="AZ72" s="28"/>
      <c r="BA72" s="28"/>
      <c r="BB72" s="28"/>
      <c r="BC72" s="29"/>
      <c r="BD72" s="29"/>
    </row>
    <row r="73" spans="1:56" ht="141.75" customHeight="1" x14ac:dyDescent="0.3">
      <c r="A73" s="326"/>
      <c r="B73" s="326"/>
      <c r="C73" s="326"/>
      <c r="D73" s="326"/>
      <c r="E73" s="326"/>
      <c r="F73" s="326"/>
      <c r="G73" s="326"/>
      <c r="H73" s="326"/>
      <c r="I73" s="326"/>
      <c r="J73" s="410">
        <v>0</v>
      </c>
      <c r="K73" s="367"/>
      <c r="L73" s="375"/>
      <c r="M73" s="375"/>
      <c r="N73" s="378"/>
      <c r="O73" s="378"/>
      <c r="P73" s="378"/>
      <c r="Q73" s="329"/>
      <c r="R73" s="16" t="s">
        <v>590</v>
      </c>
      <c r="S73" s="16" t="s">
        <v>591</v>
      </c>
      <c r="T73" s="16" t="s">
        <v>99</v>
      </c>
      <c r="U73" s="16">
        <v>0</v>
      </c>
      <c r="V73" s="16">
        <f t="shared" si="27"/>
        <v>1</v>
      </c>
      <c r="W73" s="129" t="s">
        <v>592</v>
      </c>
      <c r="X73" s="129" t="s">
        <v>593</v>
      </c>
      <c r="Y73" s="185">
        <v>1</v>
      </c>
      <c r="Z73" s="52">
        <v>1</v>
      </c>
      <c r="AA73" s="185">
        <v>1</v>
      </c>
      <c r="AB73" s="185">
        <v>1</v>
      </c>
      <c r="AC73" s="186">
        <v>1</v>
      </c>
      <c r="AD73" s="89">
        <v>0.25</v>
      </c>
      <c r="AE73" s="56">
        <v>0.25</v>
      </c>
      <c r="AF73" s="193"/>
      <c r="AG73" s="56"/>
      <c r="AH73" s="56"/>
      <c r="AI73" s="58">
        <f>AD73+AE73</f>
        <v>0.5</v>
      </c>
      <c r="AJ73" s="59"/>
      <c r="AK73" s="183">
        <v>1</v>
      </c>
      <c r="AL73" s="59"/>
      <c r="AM73" s="18" t="s">
        <v>594</v>
      </c>
      <c r="AN73" s="18"/>
      <c r="AO73" s="90" t="s">
        <v>595</v>
      </c>
      <c r="AP73" s="61"/>
      <c r="AQ73" s="60"/>
      <c r="AR73" s="60"/>
      <c r="AS73" s="61"/>
      <c r="AT73" s="61"/>
      <c r="AU73" s="59">
        <f>+_xlfn.IFS(T73="Acumulado",Y73+AA73+#REF!+AK73,T73="Capacidad",AK73,T73="Flujo",AK73,T73="Reducción",AK73,T73="Stock",AK73)</f>
        <v>1</v>
      </c>
      <c r="AV73" s="59">
        <f>AB73</f>
        <v>1</v>
      </c>
      <c r="AW73" s="408"/>
      <c r="AX73" s="235" t="s">
        <v>588</v>
      </c>
      <c r="AY73" s="27" t="s">
        <v>589</v>
      </c>
      <c r="AZ73" s="28"/>
      <c r="BA73" s="28"/>
      <c r="BB73" s="28"/>
      <c r="BC73" s="29"/>
      <c r="BD73" s="29"/>
    </row>
    <row r="74" spans="1:56" ht="178.95" customHeight="1" x14ac:dyDescent="0.3">
      <c r="A74" s="40" t="s">
        <v>426</v>
      </c>
      <c r="B74" s="40" t="s">
        <v>427</v>
      </c>
      <c r="C74" s="40" t="s">
        <v>428</v>
      </c>
      <c r="D74" s="40" t="s">
        <v>576</v>
      </c>
      <c r="E74" s="40" t="s">
        <v>596</v>
      </c>
      <c r="F74" s="40" t="s">
        <v>597</v>
      </c>
      <c r="G74" s="40" t="s">
        <v>579</v>
      </c>
      <c r="H74" s="40" t="s">
        <v>62</v>
      </c>
      <c r="I74" s="40" t="s">
        <v>598</v>
      </c>
      <c r="J74" s="236">
        <f>'[3]1. Iniciativas-PA (2)'!M34</f>
        <v>12189749183</v>
      </c>
      <c r="K74" s="216">
        <v>12035265661.67</v>
      </c>
      <c r="L74" s="237">
        <v>17766640000</v>
      </c>
      <c r="M74" s="237">
        <v>17403630802</v>
      </c>
      <c r="N74" s="238">
        <v>16103550000</v>
      </c>
      <c r="O74" s="238">
        <v>2506455383</v>
      </c>
      <c r="P74" s="238">
        <f t="shared" ref="P74:P76" si="28">(N74*0.03)+N74</f>
        <v>16586656500</v>
      </c>
      <c r="Q74" s="16" t="s">
        <v>599</v>
      </c>
      <c r="R74" s="16" t="s">
        <v>600</v>
      </c>
      <c r="S74" s="152" t="s">
        <v>601</v>
      </c>
      <c r="T74" s="16" t="s">
        <v>67</v>
      </c>
      <c r="U74" s="17">
        <v>0</v>
      </c>
      <c r="V74" s="17">
        <f t="shared" si="27"/>
        <v>7622272</v>
      </c>
      <c r="W74" s="18"/>
      <c r="X74" s="18"/>
      <c r="Y74" s="19">
        <v>6409600</v>
      </c>
      <c r="Z74" s="19">
        <v>7622272</v>
      </c>
      <c r="AA74" s="19">
        <v>6537792</v>
      </c>
      <c r="AB74" s="19">
        <v>24121914</v>
      </c>
      <c r="AC74" s="30">
        <v>6668548</v>
      </c>
      <c r="AD74" s="18">
        <v>2008874</v>
      </c>
      <c r="AE74" s="21"/>
      <c r="AF74" s="208"/>
      <c r="AG74" s="21"/>
      <c r="AH74" s="21"/>
      <c r="AI74" s="21">
        <f t="shared" si="20"/>
        <v>2008874</v>
      </c>
      <c r="AJ74" s="17"/>
      <c r="AK74" s="17">
        <v>6801919</v>
      </c>
      <c r="AL74" s="17"/>
      <c r="AM74" s="18" t="s">
        <v>602</v>
      </c>
      <c r="AN74" s="18" t="s">
        <v>603</v>
      </c>
      <c r="AO74" s="61" t="s">
        <v>604</v>
      </c>
      <c r="AP74" s="61"/>
      <c r="AQ74" s="18"/>
      <c r="AR74" s="18"/>
      <c r="AS74" s="25"/>
      <c r="AT74" s="25"/>
      <c r="AU74" s="17">
        <f t="shared" ref="AU74:AU82" si="29">+_xlfn.IFS(T74="Acumulado",Y74+AA74+AC74+AK74,T74="Capacidad",AK74,T74="Flujo",AK74,T74="Reducción",AK74,T74="Stock",AK74)</f>
        <v>26417859</v>
      </c>
      <c r="AV74" s="17">
        <f>+_xlfn.IFS(T74="Acumulado",Z74+AB74+AI74+AJ74+AL74,T74="Capacidad",AI74,T74="Flujo",AI74,T74="Reducción",AI74,T74="Stock",AI74)</f>
        <v>33753060</v>
      </c>
      <c r="AW74" s="16" t="s">
        <v>605</v>
      </c>
      <c r="AX74" s="129" t="s">
        <v>605</v>
      </c>
      <c r="AY74" s="27" t="s">
        <v>606</v>
      </c>
      <c r="AZ74" s="28"/>
      <c r="BA74" s="28"/>
      <c r="BB74" s="28"/>
      <c r="BC74" s="29"/>
      <c r="BD74" s="29"/>
    </row>
    <row r="75" spans="1:56" ht="243" customHeight="1" x14ac:dyDescent="0.3">
      <c r="A75" s="40" t="s">
        <v>426</v>
      </c>
      <c r="B75" s="40" t="s">
        <v>427</v>
      </c>
      <c r="C75" s="40" t="s">
        <v>428</v>
      </c>
      <c r="D75" s="40" t="s">
        <v>576</v>
      </c>
      <c r="E75" s="40" t="s">
        <v>607</v>
      </c>
      <c r="F75" s="40" t="s">
        <v>608</v>
      </c>
      <c r="G75" s="40" t="s">
        <v>609</v>
      </c>
      <c r="H75" s="40" t="s">
        <v>62</v>
      </c>
      <c r="I75" s="40" t="s">
        <v>610</v>
      </c>
      <c r="J75" s="236">
        <v>805100833</v>
      </c>
      <c r="K75" s="216">
        <v>690286082</v>
      </c>
      <c r="L75" s="237">
        <v>1357419300</v>
      </c>
      <c r="M75" s="237">
        <v>1364829083</v>
      </c>
      <c r="N75" s="238">
        <v>1092604746</v>
      </c>
      <c r="O75" s="238">
        <v>371693081</v>
      </c>
      <c r="P75" s="238">
        <f t="shared" si="28"/>
        <v>1125382888.3800001</v>
      </c>
      <c r="Q75" s="16" t="s">
        <v>434</v>
      </c>
      <c r="R75" s="16" t="s">
        <v>611</v>
      </c>
      <c r="S75" s="239" t="s">
        <v>612</v>
      </c>
      <c r="T75" s="16" t="s">
        <v>67</v>
      </c>
      <c r="U75" s="17">
        <v>4</v>
      </c>
      <c r="V75" s="17">
        <v>4</v>
      </c>
      <c r="W75" s="18" t="s">
        <v>611</v>
      </c>
      <c r="X75" s="18" t="s">
        <v>613</v>
      </c>
      <c r="Y75" s="19">
        <v>4</v>
      </c>
      <c r="Z75" s="20">
        <v>4</v>
      </c>
      <c r="AA75" s="19">
        <v>4</v>
      </c>
      <c r="AB75" s="19">
        <v>4</v>
      </c>
      <c r="AC75" s="30">
        <v>4</v>
      </c>
      <c r="AD75" s="34">
        <v>1</v>
      </c>
      <c r="AE75" s="35">
        <v>1</v>
      </c>
      <c r="AF75" s="208"/>
      <c r="AG75" s="21"/>
      <c r="AH75" s="35"/>
      <c r="AI75" s="21">
        <f t="shared" si="20"/>
        <v>2</v>
      </c>
      <c r="AJ75" s="17"/>
      <c r="AK75" s="17">
        <v>4</v>
      </c>
      <c r="AL75" s="17">
        <v>0</v>
      </c>
      <c r="AM75" s="240" t="s">
        <v>614</v>
      </c>
      <c r="AN75" s="18"/>
      <c r="AO75" s="90" t="s">
        <v>615</v>
      </c>
      <c r="AP75" s="61"/>
      <c r="AQ75" s="240"/>
      <c r="AR75" s="18"/>
      <c r="AS75" s="241"/>
      <c r="AT75" s="25"/>
      <c r="AU75" s="17">
        <f t="shared" si="29"/>
        <v>16</v>
      </c>
      <c r="AV75" s="17">
        <f>+_xlfn.IFS(T75="Acumulado",Z75+AB75+AI75+AJ75+AL75,T75="Capacidad",AI75,T75="Flujo",AI75,T75="Reducción",AI75,T75="Stock",AI75)</f>
        <v>10</v>
      </c>
      <c r="AW75" s="16" t="s">
        <v>616</v>
      </c>
      <c r="AX75" s="242" t="s">
        <v>616</v>
      </c>
      <c r="AY75" s="27" t="s">
        <v>617</v>
      </c>
      <c r="AZ75" s="28"/>
      <c r="BA75" s="28"/>
      <c r="BB75" s="157"/>
      <c r="BC75" s="161"/>
      <c r="BD75" s="29"/>
    </row>
    <row r="76" spans="1:56" ht="326.39999999999998" customHeight="1" x14ac:dyDescent="0.3">
      <c r="A76" s="324" t="s">
        <v>618</v>
      </c>
      <c r="B76" s="324" t="s">
        <v>56</v>
      </c>
      <c r="C76" s="324" t="s">
        <v>428</v>
      </c>
      <c r="D76" s="324" t="s">
        <v>576</v>
      </c>
      <c r="E76" s="324" t="s">
        <v>619</v>
      </c>
      <c r="F76" s="324" t="s">
        <v>620</v>
      </c>
      <c r="G76" s="324" t="s">
        <v>375</v>
      </c>
      <c r="H76" s="324" t="s">
        <v>62</v>
      </c>
      <c r="I76" s="324" t="s">
        <v>621</v>
      </c>
      <c r="J76" s="362">
        <f>'[3]1. Iniciativas-PA (2)'!M36</f>
        <v>9582823268</v>
      </c>
      <c r="K76" s="365">
        <v>9278316503.3500004</v>
      </c>
      <c r="L76" s="357">
        <v>13445953566</v>
      </c>
      <c r="M76" s="357">
        <v>12949788075</v>
      </c>
      <c r="N76" s="360">
        <v>6444860380.9200001</v>
      </c>
      <c r="O76" s="360">
        <v>1572295998</v>
      </c>
      <c r="P76" s="360">
        <f t="shared" si="28"/>
        <v>6638206192.3476</v>
      </c>
      <c r="Q76" s="327" t="s">
        <v>622</v>
      </c>
      <c r="R76" s="16" t="s">
        <v>623</v>
      </c>
      <c r="S76" s="243" t="s">
        <v>624</v>
      </c>
      <c r="T76" s="16" t="s">
        <v>67</v>
      </c>
      <c r="U76" s="16">
        <v>120</v>
      </c>
      <c r="V76" s="183">
        <v>1</v>
      </c>
      <c r="W76" s="244" t="s">
        <v>625</v>
      </c>
      <c r="X76" s="244" t="s">
        <v>626</v>
      </c>
      <c r="Y76" s="245">
        <v>120</v>
      </c>
      <c r="Z76" s="245">
        <v>120</v>
      </c>
      <c r="AA76" s="19">
        <v>240</v>
      </c>
      <c r="AB76" s="19">
        <v>240</v>
      </c>
      <c r="AC76" s="218">
        <v>166</v>
      </c>
      <c r="AD76" s="246">
        <v>45</v>
      </c>
      <c r="AE76" s="247">
        <v>57</v>
      </c>
      <c r="AF76" s="208"/>
      <c r="AG76" s="247"/>
      <c r="AH76" s="247"/>
      <c r="AI76" s="21">
        <f t="shared" si="20"/>
        <v>102</v>
      </c>
      <c r="AJ76" s="59"/>
      <c r="AK76" s="218">
        <v>166</v>
      </c>
      <c r="AL76" s="59">
        <v>0</v>
      </c>
      <c r="AM76" s="248" t="s">
        <v>627</v>
      </c>
      <c r="AN76" s="18" t="s">
        <v>112</v>
      </c>
      <c r="AO76" s="90" t="s">
        <v>628</v>
      </c>
      <c r="AP76" s="61"/>
      <c r="AQ76" s="249"/>
      <c r="AR76" s="60"/>
      <c r="AS76" s="250"/>
      <c r="AT76" s="61"/>
      <c r="AU76" s="17">
        <f t="shared" si="29"/>
        <v>692</v>
      </c>
      <c r="AV76" s="17">
        <f>+_xlfn.IFS(T76="Acumulado",Z76+AB76+AI76+AJ76+AL76,T76="Capacidad",AI76,T76="Flujo",AI76,T76="Reducción",AI76,T76="Stock",AI76)</f>
        <v>462</v>
      </c>
      <c r="AW76" s="327" t="s">
        <v>629</v>
      </c>
      <c r="AX76" s="251" t="s">
        <v>629</v>
      </c>
      <c r="AY76" s="27" t="s">
        <v>630</v>
      </c>
      <c r="AZ76" s="28"/>
      <c r="BA76" s="28"/>
      <c r="BB76" s="28"/>
      <c r="BC76" s="252"/>
      <c r="BD76" s="29"/>
    </row>
    <row r="77" spans="1:56" ht="326.39999999999998" customHeight="1" x14ac:dyDescent="0.3">
      <c r="A77" s="325"/>
      <c r="B77" s="325"/>
      <c r="C77" s="325"/>
      <c r="D77" s="325"/>
      <c r="E77" s="325"/>
      <c r="F77" s="325"/>
      <c r="G77" s="325"/>
      <c r="H77" s="325"/>
      <c r="I77" s="325"/>
      <c r="J77" s="363"/>
      <c r="K77" s="366"/>
      <c r="L77" s="358"/>
      <c r="M77" s="358"/>
      <c r="N77" s="369"/>
      <c r="O77" s="369"/>
      <c r="P77" s="369"/>
      <c r="Q77" s="328"/>
      <c r="R77" s="16" t="s">
        <v>631</v>
      </c>
      <c r="S77" s="243" t="s">
        <v>632</v>
      </c>
      <c r="T77" s="16" t="s">
        <v>99</v>
      </c>
      <c r="U77" s="218">
        <v>0</v>
      </c>
      <c r="V77" s="183"/>
      <c r="W77" s="83"/>
      <c r="X77" s="83"/>
      <c r="Y77" s="245">
        <v>0</v>
      </c>
      <c r="Z77" s="245">
        <v>0</v>
      </c>
      <c r="AA77" s="245">
        <v>1</v>
      </c>
      <c r="AB77" s="245">
        <v>1</v>
      </c>
      <c r="AC77" s="30">
        <v>0</v>
      </c>
      <c r="AD77" s="23">
        <v>0</v>
      </c>
      <c r="AE77" s="21">
        <v>0</v>
      </c>
      <c r="AF77" s="253"/>
      <c r="AG77" s="253"/>
      <c r="AH77" s="253"/>
      <c r="AI77" s="21">
        <v>1</v>
      </c>
      <c r="AJ77" s="59"/>
      <c r="AK77" s="218">
        <v>0</v>
      </c>
      <c r="AL77" s="59"/>
      <c r="AM77" s="176" t="s">
        <v>414</v>
      </c>
      <c r="AN77" s="176" t="s">
        <v>414</v>
      </c>
      <c r="AO77" s="90" t="s">
        <v>633</v>
      </c>
      <c r="AP77" s="61"/>
      <c r="AQ77" s="250"/>
      <c r="AR77" s="61"/>
      <c r="AS77" s="254"/>
      <c r="AT77" s="61"/>
      <c r="AU77" s="17">
        <v>1</v>
      </c>
      <c r="AV77" s="255">
        <f>+_xlfn.IFS(T77="Acumulado",Z77+AI77+AJ77+AL77,T77="Capacidad",AI77,T77="Flujo",AI77,T77="Reducción",AI77,T77="Stock",AI77)</f>
        <v>1</v>
      </c>
      <c r="AW77" s="328"/>
      <c r="AX77" s="251" t="s">
        <v>629</v>
      </c>
      <c r="AY77" s="27" t="s">
        <v>630</v>
      </c>
      <c r="AZ77" s="28"/>
      <c r="BA77" s="28"/>
      <c r="BB77" s="28"/>
      <c r="BC77" s="252"/>
      <c r="BD77" s="29"/>
    </row>
    <row r="78" spans="1:56" ht="326.39999999999998" customHeight="1" x14ac:dyDescent="0.3">
      <c r="A78" s="325"/>
      <c r="B78" s="325"/>
      <c r="C78" s="325"/>
      <c r="D78" s="325"/>
      <c r="E78" s="325"/>
      <c r="F78" s="325"/>
      <c r="G78" s="325"/>
      <c r="H78" s="325"/>
      <c r="I78" s="325"/>
      <c r="J78" s="363"/>
      <c r="K78" s="366"/>
      <c r="L78" s="358"/>
      <c r="M78" s="358"/>
      <c r="N78" s="369"/>
      <c r="O78" s="369"/>
      <c r="P78" s="369"/>
      <c r="Q78" s="328"/>
      <c r="R78" s="16" t="s">
        <v>634</v>
      </c>
      <c r="S78" s="243" t="s">
        <v>635</v>
      </c>
      <c r="T78" s="16" t="s">
        <v>84</v>
      </c>
      <c r="U78" s="218">
        <v>0</v>
      </c>
      <c r="V78" s="183"/>
      <c r="W78" s="256" t="s">
        <v>636</v>
      </c>
      <c r="X78" s="256" t="s">
        <v>636</v>
      </c>
      <c r="Y78" s="245">
        <v>0</v>
      </c>
      <c r="Z78" s="245">
        <v>0</v>
      </c>
      <c r="AA78" s="245">
        <v>0</v>
      </c>
      <c r="AB78" s="245">
        <v>0</v>
      </c>
      <c r="AC78" s="218">
        <v>8000</v>
      </c>
      <c r="AD78" s="246">
        <v>0</v>
      </c>
      <c r="AE78" s="247">
        <v>0</v>
      </c>
      <c r="AF78" s="208"/>
      <c r="AG78" s="253"/>
      <c r="AH78" s="247"/>
      <c r="AI78" s="21">
        <f t="shared" ref="AI78" si="30">AB78</f>
        <v>0</v>
      </c>
      <c r="AJ78" s="59"/>
      <c r="AK78" s="218">
        <v>0</v>
      </c>
      <c r="AL78" s="59"/>
      <c r="AM78" s="18">
        <v>0</v>
      </c>
      <c r="AN78" s="248" t="s">
        <v>637</v>
      </c>
      <c r="AO78" s="257" t="s">
        <v>637</v>
      </c>
      <c r="AP78" s="257" t="s">
        <v>637</v>
      </c>
      <c r="AQ78" s="250"/>
      <c r="AR78" s="61"/>
      <c r="AS78" s="61"/>
      <c r="AT78" s="250"/>
      <c r="AU78" s="17">
        <f t="shared" si="29"/>
        <v>0</v>
      </c>
      <c r="AV78" s="255">
        <f>+_xlfn.IFS(T78="Acumulado",Z78+AI78+AJ78+AL78,T78="Capacidad",AI78,T78="Flujo",AI78,T78="Reducción",AI78,T78="Stock",AI78)</f>
        <v>0</v>
      </c>
      <c r="AW78" s="328"/>
      <c r="AX78" s="251" t="s">
        <v>629</v>
      </c>
      <c r="AY78" s="27" t="s">
        <v>630</v>
      </c>
      <c r="AZ78" s="28"/>
      <c r="BA78" s="28"/>
      <c r="BB78" s="28"/>
      <c r="BC78" s="252"/>
      <c r="BD78" s="29"/>
    </row>
    <row r="79" spans="1:56" ht="326.39999999999998" customHeight="1" x14ac:dyDescent="0.3">
      <c r="A79" s="325"/>
      <c r="B79" s="325"/>
      <c r="C79" s="325"/>
      <c r="D79" s="325"/>
      <c r="E79" s="325"/>
      <c r="F79" s="325"/>
      <c r="G79" s="325"/>
      <c r="H79" s="325"/>
      <c r="I79" s="325"/>
      <c r="J79" s="363"/>
      <c r="K79" s="366"/>
      <c r="L79" s="358"/>
      <c r="M79" s="358"/>
      <c r="N79" s="369"/>
      <c r="O79" s="369"/>
      <c r="P79" s="369"/>
      <c r="Q79" s="328"/>
      <c r="R79" s="16" t="s">
        <v>638</v>
      </c>
      <c r="S79" s="243" t="s">
        <v>639</v>
      </c>
      <c r="T79" s="16" t="s">
        <v>67</v>
      </c>
      <c r="U79" s="218">
        <v>0</v>
      </c>
      <c r="V79" s="183"/>
      <c r="W79" s="256" t="s">
        <v>636</v>
      </c>
      <c r="X79" s="256" t="s">
        <v>636</v>
      </c>
      <c r="Y79" s="245">
        <v>0</v>
      </c>
      <c r="Z79" s="245">
        <v>0</v>
      </c>
      <c r="AA79" s="245">
        <v>1500</v>
      </c>
      <c r="AB79" s="245">
        <v>949</v>
      </c>
      <c r="AC79" s="218">
        <v>1500</v>
      </c>
      <c r="AD79" s="246">
        <v>61</v>
      </c>
      <c r="AE79" s="247">
        <v>315</v>
      </c>
      <c r="AF79" s="32"/>
      <c r="AG79" s="258"/>
      <c r="AH79" s="259"/>
      <c r="AI79" s="21">
        <f>AE79</f>
        <v>315</v>
      </c>
      <c r="AJ79" s="59"/>
      <c r="AK79" s="218">
        <v>2000</v>
      </c>
      <c r="AL79" s="59"/>
      <c r="AM79" s="248" t="s">
        <v>640</v>
      </c>
      <c r="AN79" s="18" t="s">
        <v>112</v>
      </c>
      <c r="AO79" s="209" t="s">
        <v>641</v>
      </c>
      <c r="AP79" s="90" t="s">
        <v>112</v>
      </c>
      <c r="AQ79" s="250"/>
      <c r="AR79" s="61"/>
      <c r="AS79" s="250"/>
      <c r="AT79" s="61"/>
      <c r="AU79" s="17">
        <f t="shared" si="29"/>
        <v>5000</v>
      </c>
      <c r="AV79" s="17">
        <f>+_xlfn.IFS(T79="Acumulado",Z79+AB79+AI79+AJ79+AL79,T79="Capacidad",AI79,T79="Flujo",AI79,T79="Reducción",AI79,T79="Stock",AI79)</f>
        <v>1264</v>
      </c>
      <c r="AW79" s="328"/>
      <c r="AX79" s="251" t="s">
        <v>629</v>
      </c>
      <c r="AY79" s="27" t="s">
        <v>630</v>
      </c>
      <c r="AZ79" s="28"/>
      <c r="BA79" s="28"/>
      <c r="BB79" s="28"/>
      <c r="BC79" s="252"/>
      <c r="BD79" s="29"/>
    </row>
    <row r="80" spans="1:56" ht="175.5" customHeight="1" x14ac:dyDescent="0.3">
      <c r="A80" s="326"/>
      <c r="B80" s="326"/>
      <c r="C80" s="326"/>
      <c r="D80" s="326"/>
      <c r="E80" s="326"/>
      <c r="F80" s="326"/>
      <c r="G80" s="326"/>
      <c r="H80" s="326"/>
      <c r="I80" s="326"/>
      <c r="J80" s="364">
        <v>0</v>
      </c>
      <c r="K80" s="367"/>
      <c r="L80" s="359"/>
      <c r="M80" s="359"/>
      <c r="N80" s="361"/>
      <c r="O80" s="361"/>
      <c r="P80" s="361"/>
      <c r="Q80" s="329"/>
      <c r="R80" s="16" t="s">
        <v>642</v>
      </c>
      <c r="S80" s="152" t="s">
        <v>643</v>
      </c>
      <c r="T80" s="16" t="s">
        <v>67</v>
      </c>
      <c r="U80" s="17">
        <v>2264</v>
      </c>
      <c r="V80" s="17">
        <v>2264</v>
      </c>
      <c r="W80" s="260" t="s">
        <v>644</v>
      </c>
      <c r="X80" s="260" t="s">
        <v>645</v>
      </c>
      <c r="Y80" s="19">
        <v>2000</v>
      </c>
      <c r="Z80" s="20">
        <v>2000</v>
      </c>
      <c r="AA80" s="19">
        <v>2500</v>
      </c>
      <c r="AB80" s="19">
        <v>2525</v>
      </c>
      <c r="AC80" s="17">
        <v>3080</v>
      </c>
      <c r="AD80" s="261">
        <v>304</v>
      </c>
      <c r="AE80" s="247">
        <v>1435</v>
      </c>
      <c r="AF80" s="32"/>
      <c r="AG80" s="23"/>
      <c r="AH80" s="259"/>
      <c r="AI80" s="21">
        <f t="shared" si="20"/>
        <v>1739</v>
      </c>
      <c r="AJ80" s="17"/>
      <c r="AK80" s="17">
        <v>2500</v>
      </c>
      <c r="AL80" s="17">
        <v>0</v>
      </c>
      <c r="AM80" s="248" t="s">
        <v>646</v>
      </c>
      <c r="AN80" s="18" t="s">
        <v>112</v>
      </c>
      <c r="AO80" s="209" t="s">
        <v>647</v>
      </c>
      <c r="AP80" s="24" t="s">
        <v>112</v>
      </c>
      <c r="AQ80" s="249"/>
      <c r="AR80" s="60"/>
      <c r="AS80" s="262"/>
      <c r="AT80" s="61"/>
      <c r="AU80" s="17">
        <f t="shared" si="29"/>
        <v>10080</v>
      </c>
      <c r="AV80" s="17">
        <f>+_xlfn.IFS(T80="Acumulado",Z80+AB80+AI80+AJ80+AL80,T80="Capacidad",AI80,T80="Flujo",AI80,T80="Reducción",AI80,T80="Stock",AI80)</f>
        <v>6264</v>
      </c>
      <c r="AW80" s="328"/>
      <c r="AX80" s="251" t="s">
        <v>629</v>
      </c>
      <c r="AY80" s="27" t="s">
        <v>630</v>
      </c>
      <c r="AZ80" s="28"/>
      <c r="BA80" s="28"/>
      <c r="BB80" s="28"/>
      <c r="BC80" s="252"/>
      <c r="BD80" s="29"/>
    </row>
    <row r="81" spans="1:56" ht="233.4" customHeight="1" x14ac:dyDescent="0.3">
      <c r="A81" s="324" t="s">
        <v>618</v>
      </c>
      <c r="B81" s="324" t="s">
        <v>56</v>
      </c>
      <c r="C81" s="324" t="s">
        <v>428</v>
      </c>
      <c r="D81" s="324" t="s">
        <v>576</v>
      </c>
      <c r="E81" s="324" t="s">
        <v>648</v>
      </c>
      <c r="F81" s="324" t="s">
        <v>649</v>
      </c>
      <c r="G81" s="411" t="s">
        <v>375</v>
      </c>
      <c r="H81" s="324" t="s">
        <v>62</v>
      </c>
      <c r="I81" s="411" t="s">
        <v>621</v>
      </c>
      <c r="J81" s="362">
        <v>6345665460</v>
      </c>
      <c r="K81" s="365">
        <v>5399335263</v>
      </c>
      <c r="L81" s="357">
        <v>22207822958</v>
      </c>
      <c r="M81" s="357">
        <v>20839366263</v>
      </c>
      <c r="N81" s="360">
        <v>20016772380.080002</v>
      </c>
      <c r="O81" s="360">
        <v>3253040965</v>
      </c>
      <c r="P81" s="360">
        <f>(N81*0.03)+N81</f>
        <v>20617275551.482403</v>
      </c>
      <c r="Q81" s="327" t="s">
        <v>650</v>
      </c>
      <c r="R81" s="16" t="s">
        <v>651</v>
      </c>
      <c r="S81" s="152" t="s">
        <v>652</v>
      </c>
      <c r="T81" s="16" t="s">
        <v>67</v>
      </c>
      <c r="U81" s="17">
        <v>0</v>
      </c>
      <c r="V81" s="17">
        <f t="shared" ref="V81" si="31">Z81</f>
        <v>141</v>
      </c>
      <c r="W81" s="260" t="s">
        <v>653</v>
      </c>
      <c r="X81" s="260" t="s">
        <v>654</v>
      </c>
      <c r="Y81" s="19">
        <v>100</v>
      </c>
      <c r="Z81" s="20">
        <v>141</v>
      </c>
      <c r="AA81" s="19">
        <v>105</v>
      </c>
      <c r="AB81" s="19">
        <v>191</v>
      </c>
      <c r="AC81" s="30">
        <v>100</v>
      </c>
      <c r="AD81" s="18">
        <v>8</v>
      </c>
      <c r="AE81" s="247">
        <v>0</v>
      </c>
      <c r="AF81" s="32"/>
      <c r="AG81" s="23"/>
      <c r="AH81" s="259"/>
      <c r="AI81" s="21">
        <f>AD81+AE81+AG81+AH81</f>
        <v>8</v>
      </c>
      <c r="AJ81" s="17"/>
      <c r="AK81" s="17">
        <v>100</v>
      </c>
      <c r="AL81" s="17">
        <v>0</v>
      </c>
      <c r="AM81" s="248" t="s">
        <v>655</v>
      </c>
      <c r="AN81" s="248" t="s">
        <v>112</v>
      </c>
      <c r="AO81" s="263" t="s">
        <v>656</v>
      </c>
      <c r="AP81" s="263" t="s">
        <v>657</v>
      </c>
      <c r="AQ81" s="153"/>
      <c r="AR81" s="18"/>
      <c r="AS81" s="25"/>
      <c r="AT81" s="25"/>
      <c r="AU81" s="17">
        <f t="shared" si="29"/>
        <v>405</v>
      </c>
      <c r="AV81" s="17">
        <f>+_xlfn.IFS(T81="Acumulado",Z81+AB81+AI81+AJ81+AL81,T81="Capacidad",AI81,T81="Flujo",AI81,T81="Reducción",AI81,T81="Stock",AI81)</f>
        <v>340</v>
      </c>
      <c r="AW81" s="328"/>
      <c r="AX81" s="251" t="s">
        <v>658</v>
      </c>
      <c r="AY81" s="27" t="s">
        <v>659</v>
      </c>
      <c r="AZ81" s="28"/>
      <c r="BA81" s="28"/>
      <c r="BB81" s="28"/>
      <c r="BC81" s="252"/>
      <c r="BD81" s="29"/>
    </row>
    <row r="82" spans="1:56" ht="409.5" customHeight="1" x14ac:dyDescent="0.3">
      <c r="A82" s="325"/>
      <c r="B82" s="325"/>
      <c r="C82" s="325"/>
      <c r="D82" s="325"/>
      <c r="E82" s="325"/>
      <c r="F82" s="325"/>
      <c r="G82" s="412"/>
      <c r="H82" s="325"/>
      <c r="I82" s="412"/>
      <c r="J82" s="363">
        <v>0</v>
      </c>
      <c r="K82" s="366"/>
      <c r="L82" s="358"/>
      <c r="M82" s="358"/>
      <c r="N82" s="369"/>
      <c r="O82" s="369"/>
      <c r="P82" s="369"/>
      <c r="Q82" s="328"/>
      <c r="R82" s="16" t="s">
        <v>660</v>
      </c>
      <c r="S82" s="152" t="s">
        <v>661</v>
      </c>
      <c r="T82" s="16" t="s">
        <v>67</v>
      </c>
      <c r="U82" s="17">
        <v>2</v>
      </c>
      <c r="V82" s="17">
        <v>2</v>
      </c>
      <c r="W82" s="264" t="s">
        <v>662</v>
      </c>
      <c r="X82" s="260" t="s">
        <v>663</v>
      </c>
      <c r="Y82" s="19">
        <v>2</v>
      </c>
      <c r="Z82" s="20">
        <v>2</v>
      </c>
      <c r="AA82" s="19">
        <v>9</v>
      </c>
      <c r="AB82" s="19">
        <v>8</v>
      </c>
      <c r="AC82" s="30">
        <v>9</v>
      </c>
      <c r="AD82" s="18">
        <v>0</v>
      </c>
      <c r="AE82" s="148">
        <v>0</v>
      </c>
      <c r="AF82" s="32"/>
      <c r="AG82" s="265"/>
      <c r="AH82" s="265"/>
      <c r="AI82" s="148">
        <f>AD82+AE82+AG82+AH82</f>
        <v>0</v>
      </c>
      <c r="AJ82" s="17"/>
      <c r="AK82" s="17">
        <v>9</v>
      </c>
      <c r="AL82" s="17">
        <v>0</v>
      </c>
      <c r="AM82" s="153" t="s">
        <v>664</v>
      </c>
      <c r="AN82" s="248" t="s">
        <v>112</v>
      </c>
      <c r="AO82" s="263" t="s">
        <v>665</v>
      </c>
      <c r="AP82" s="24" t="s">
        <v>112</v>
      </c>
      <c r="AQ82" s="153"/>
      <c r="AR82" s="153"/>
      <c r="AS82" s="25"/>
      <c r="AT82" s="25"/>
      <c r="AU82" s="17">
        <f t="shared" si="29"/>
        <v>29</v>
      </c>
      <c r="AV82" s="17">
        <f>+_xlfn.IFS(T82="Acumulado",Z82+AB82+AI82+AJ82+AL82,T82="Capacidad",AI82,T82="Flujo",AI82,T82="Reducción",AI82,T82="Stock",AI82)</f>
        <v>10</v>
      </c>
      <c r="AW82" s="328"/>
      <c r="AX82" s="251" t="s">
        <v>658</v>
      </c>
      <c r="AY82" s="27" t="s">
        <v>659</v>
      </c>
      <c r="AZ82" s="28"/>
      <c r="BA82" s="28"/>
      <c r="BB82" s="28"/>
      <c r="BC82" s="252"/>
      <c r="BD82" s="29"/>
    </row>
    <row r="83" spans="1:56" ht="331.5" customHeight="1" x14ac:dyDescent="0.3">
      <c r="A83" s="325"/>
      <c r="B83" s="325"/>
      <c r="C83" s="325"/>
      <c r="D83" s="325"/>
      <c r="E83" s="325"/>
      <c r="F83" s="325"/>
      <c r="G83" s="412"/>
      <c r="H83" s="325"/>
      <c r="I83" s="412"/>
      <c r="J83" s="363">
        <v>0</v>
      </c>
      <c r="K83" s="366"/>
      <c r="L83" s="358"/>
      <c r="M83" s="358"/>
      <c r="N83" s="369"/>
      <c r="O83" s="369"/>
      <c r="P83" s="369"/>
      <c r="Q83" s="328"/>
      <c r="R83" s="16" t="s">
        <v>666</v>
      </c>
      <c r="S83" s="152" t="s">
        <v>667</v>
      </c>
      <c r="T83" s="16" t="s">
        <v>99</v>
      </c>
      <c r="U83" s="183">
        <v>1</v>
      </c>
      <c r="V83" s="183">
        <v>1</v>
      </c>
      <c r="W83" s="244" t="s">
        <v>668</v>
      </c>
      <c r="X83" s="244" t="s">
        <v>669</v>
      </c>
      <c r="Y83" s="185">
        <v>1</v>
      </c>
      <c r="Z83" s="52">
        <v>1</v>
      </c>
      <c r="AA83" s="185">
        <v>1</v>
      </c>
      <c r="AB83" s="185">
        <v>1</v>
      </c>
      <c r="AC83" s="186">
        <v>1</v>
      </c>
      <c r="AD83" s="83">
        <v>0.25</v>
      </c>
      <c r="AE83" s="56">
        <v>0.25</v>
      </c>
      <c r="AF83" s="127"/>
      <c r="AG83" s="89"/>
      <c r="AH83" s="89"/>
      <c r="AI83" s="58">
        <f>AD83+AE83</f>
        <v>0.5</v>
      </c>
      <c r="AJ83" s="59"/>
      <c r="AK83" s="183">
        <v>1</v>
      </c>
      <c r="AL83" s="59"/>
      <c r="AM83" s="266" t="s">
        <v>670</v>
      </c>
      <c r="AN83" s="248" t="s">
        <v>112</v>
      </c>
      <c r="AO83" s="190" t="s">
        <v>671</v>
      </c>
      <c r="AP83" s="90" t="s">
        <v>112</v>
      </c>
      <c r="AQ83" s="60"/>
      <c r="AR83" s="18"/>
      <c r="AS83" s="61"/>
      <c r="AT83" s="61"/>
      <c r="AU83" s="59">
        <f>+_xlfn.IFS(T83="Acumulado",Y83+AA83+#REF!+AK83,T83="Capacidad",AK83,T83="Flujo",AK83,T83="Reducción",AK83,T83="Stock",AK83)</f>
        <v>1</v>
      </c>
      <c r="AV83" s="59">
        <f>AB83</f>
        <v>1</v>
      </c>
      <c r="AW83" s="328"/>
      <c r="AX83" s="251" t="s">
        <v>658</v>
      </c>
      <c r="AY83" s="27" t="s">
        <v>659</v>
      </c>
      <c r="AZ83" s="28"/>
      <c r="BA83" s="28"/>
      <c r="BB83" s="28"/>
      <c r="BC83" s="252"/>
      <c r="BD83" s="29"/>
    </row>
    <row r="84" spans="1:56" ht="102" customHeight="1" x14ac:dyDescent="0.3">
      <c r="A84" s="326"/>
      <c r="B84" s="326"/>
      <c r="C84" s="326"/>
      <c r="D84" s="326"/>
      <c r="E84" s="326"/>
      <c r="F84" s="326"/>
      <c r="G84" s="413"/>
      <c r="H84" s="326"/>
      <c r="I84" s="413"/>
      <c r="J84" s="364">
        <v>0</v>
      </c>
      <c r="K84" s="367"/>
      <c r="L84" s="359"/>
      <c r="M84" s="359"/>
      <c r="N84" s="361"/>
      <c r="O84" s="361"/>
      <c r="P84" s="361"/>
      <c r="Q84" s="329"/>
      <c r="R84" s="16" t="s">
        <v>672</v>
      </c>
      <c r="S84" s="152" t="s">
        <v>673</v>
      </c>
      <c r="T84" s="16" t="s">
        <v>67</v>
      </c>
      <c r="U84" s="17">
        <v>4</v>
      </c>
      <c r="V84" s="17">
        <v>4</v>
      </c>
      <c r="W84" s="260" t="s">
        <v>674</v>
      </c>
      <c r="X84" s="260" t="s">
        <v>675</v>
      </c>
      <c r="Y84" s="19">
        <v>4</v>
      </c>
      <c r="Z84" s="20">
        <v>4</v>
      </c>
      <c r="AA84" s="19">
        <v>4</v>
      </c>
      <c r="AB84" s="19">
        <v>4</v>
      </c>
      <c r="AC84" s="30">
        <v>4</v>
      </c>
      <c r="AD84" s="18">
        <v>1</v>
      </c>
      <c r="AE84" s="21">
        <v>1</v>
      </c>
      <c r="AF84" s="32"/>
      <c r="AG84" s="23"/>
      <c r="AH84" s="23"/>
      <c r="AI84" s="21">
        <f>AD84+AE84+AG84+AH84</f>
        <v>2</v>
      </c>
      <c r="AJ84" s="17"/>
      <c r="AK84" s="17">
        <v>4</v>
      </c>
      <c r="AL84" s="17">
        <v>0</v>
      </c>
      <c r="AM84" s="248" t="s">
        <v>676</v>
      </c>
      <c r="AN84" s="248" t="s">
        <v>112</v>
      </c>
      <c r="AO84" s="263" t="s">
        <v>677</v>
      </c>
      <c r="AP84" s="24" t="s">
        <v>112</v>
      </c>
      <c r="AQ84" s="18"/>
      <c r="AR84" s="18"/>
      <c r="AS84" s="25"/>
      <c r="AT84" s="25"/>
      <c r="AU84" s="17">
        <f>+_xlfn.IFS(T84="Acumulado",Y84+AA84+AC84+AK84,T84="Capacidad",AK84,T84="Flujo",AK84,T84="Reducción",AK84,T84="Stock",AK84)</f>
        <v>16</v>
      </c>
      <c r="AV84" s="17">
        <f>+_xlfn.IFS(T84="Acumulado",Z84+AB84+AI84+AJ84+AL84,T84="Capacidad",AI84,T84="Flujo",AI84,T84="Reducción",AI84,T84="Stock",AI84)</f>
        <v>10</v>
      </c>
      <c r="AW84" s="329"/>
      <c r="AX84" s="251" t="s">
        <v>658</v>
      </c>
      <c r="AY84" s="27" t="s">
        <v>659</v>
      </c>
      <c r="AZ84" s="28"/>
      <c r="BA84" s="28"/>
      <c r="BB84" s="28"/>
      <c r="BC84" s="252"/>
      <c r="BD84" s="29"/>
    </row>
    <row r="85" spans="1:56" ht="81.599999999999994" customHeight="1" x14ac:dyDescent="0.3">
      <c r="A85" s="324" t="s">
        <v>426</v>
      </c>
      <c r="B85" s="324" t="s">
        <v>427</v>
      </c>
      <c r="C85" s="354" t="s">
        <v>428</v>
      </c>
      <c r="D85" s="354" t="s">
        <v>576</v>
      </c>
      <c r="E85" s="324" t="s">
        <v>678</v>
      </c>
      <c r="F85" s="354" t="s">
        <v>679</v>
      </c>
      <c r="G85" s="324" t="s">
        <v>680</v>
      </c>
      <c r="H85" s="324" t="s">
        <v>62</v>
      </c>
      <c r="I85" s="324" t="s">
        <v>681</v>
      </c>
      <c r="J85" s="415">
        <v>4863931489</v>
      </c>
      <c r="K85" s="365">
        <v>4796034125.7799997</v>
      </c>
      <c r="L85" s="417">
        <v>6335809667</v>
      </c>
      <c r="M85" s="403">
        <v>5687561882.3999996</v>
      </c>
      <c r="N85" s="398">
        <v>4543382541</v>
      </c>
      <c r="O85" s="398">
        <v>1161606667.6700001</v>
      </c>
      <c r="P85" s="398">
        <f>(N85*0.03)+N85</f>
        <v>4679684017.2299995</v>
      </c>
      <c r="Q85" s="327" t="s">
        <v>434</v>
      </c>
      <c r="R85" s="16" t="s">
        <v>682</v>
      </c>
      <c r="S85" s="152" t="s">
        <v>683</v>
      </c>
      <c r="T85" s="152" t="s">
        <v>99</v>
      </c>
      <c r="U85" s="183">
        <v>1</v>
      </c>
      <c r="V85" s="183">
        <v>1</v>
      </c>
      <c r="W85" s="83" t="s">
        <v>684</v>
      </c>
      <c r="X85" s="83" t="s">
        <v>685</v>
      </c>
      <c r="Y85" s="185">
        <v>1</v>
      </c>
      <c r="Z85" s="52">
        <v>1</v>
      </c>
      <c r="AA85" s="185">
        <v>1</v>
      </c>
      <c r="AB85" s="185">
        <v>1</v>
      </c>
      <c r="AC85" s="186">
        <v>1</v>
      </c>
      <c r="AD85" s="89">
        <v>1</v>
      </c>
      <c r="AE85" s="56">
        <v>1</v>
      </c>
      <c r="AF85" s="127"/>
      <c r="AG85" s="89"/>
      <c r="AH85" s="89"/>
      <c r="AI85" s="58">
        <f t="shared" ref="AI85:AI86" si="32">AB85</f>
        <v>1</v>
      </c>
      <c r="AJ85" s="59"/>
      <c r="AK85" s="183">
        <v>1</v>
      </c>
      <c r="AL85" s="59"/>
      <c r="AM85" s="18" t="s">
        <v>686</v>
      </c>
      <c r="AN85" s="18" t="s">
        <v>62</v>
      </c>
      <c r="AO85" s="267" t="s">
        <v>687</v>
      </c>
      <c r="AP85" s="61" t="s">
        <v>62</v>
      </c>
      <c r="AQ85" s="60"/>
      <c r="AR85" s="60"/>
      <c r="AS85" s="268"/>
      <c r="AT85" s="61"/>
      <c r="AU85" s="59">
        <f>+_xlfn.IFS(T85="Acumulado",Y85+AA85+#REF!+AK85,T85="Capacidad",AK85,T85="Flujo",AK85,T85="Reducción",AK85,T85="Stock",AK85)</f>
        <v>1</v>
      </c>
      <c r="AV85" s="59">
        <f>+_xlfn.IFS(T85="Acumulado",Z85+AI85+AJ85+AL85,T85="Capacidad",AI85,T85="Flujo",AI85,T85="Reducción",AI85,T85="Stock",AI85)</f>
        <v>1</v>
      </c>
      <c r="AW85" s="327" t="s">
        <v>688</v>
      </c>
      <c r="AX85" s="269" t="s">
        <v>688</v>
      </c>
      <c r="AY85" s="27" t="s">
        <v>689</v>
      </c>
      <c r="AZ85" s="28"/>
      <c r="BA85" s="28"/>
      <c r="BB85" s="28"/>
      <c r="BC85" s="29"/>
      <c r="BD85" s="29"/>
    </row>
    <row r="86" spans="1:56" ht="122.4" customHeight="1" x14ac:dyDescent="0.3">
      <c r="A86" s="326"/>
      <c r="B86" s="326"/>
      <c r="C86" s="356"/>
      <c r="D86" s="356"/>
      <c r="E86" s="326"/>
      <c r="F86" s="356"/>
      <c r="G86" s="326"/>
      <c r="H86" s="326"/>
      <c r="I86" s="326"/>
      <c r="J86" s="416">
        <v>0</v>
      </c>
      <c r="K86" s="367"/>
      <c r="L86" s="418"/>
      <c r="M86" s="418"/>
      <c r="N86" s="414"/>
      <c r="O86" s="414"/>
      <c r="P86" s="414"/>
      <c r="Q86" s="329"/>
      <c r="R86" s="152" t="s">
        <v>690</v>
      </c>
      <c r="S86" s="152" t="s">
        <v>691</v>
      </c>
      <c r="T86" s="152" t="s">
        <v>99</v>
      </c>
      <c r="U86" s="183">
        <v>1</v>
      </c>
      <c r="V86" s="183">
        <v>1</v>
      </c>
      <c r="W86" s="83" t="s">
        <v>692</v>
      </c>
      <c r="X86" s="83" t="s">
        <v>685</v>
      </c>
      <c r="Y86" s="230">
        <v>1</v>
      </c>
      <c r="Z86" s="52">
        <v>1</v>
      </c>
      <c r="AA86" s="230">
        <v>1</v>
      </c>
      <c r="AB86" s="230">
        <v>1</v>
      </c>
      <c r="AC86" s="231">
        <v>1</v>
      </c>
      <c r="AD86" s="232">
        <v>1</v>
      </c>
      <c r="AE86" s="233">
        <v>1</v>
      </c>
      <c r="AF86" s="127"/>
      <c r="AG86" s="232"/>
      <c r="AH86" s="232"/>
      <c r="AI86" s="58">
        <f t="shared" si="32"/>
        <v>1</v>
      </c>
      <c r="AJ86" s="59"/>
      <c r="AK86" s="227">
        <v>1</v>
      </c>
      <c r="AL86" s="59"/>
      <c r="AM86" s="18" t="s">
        <v>693</v>
      </c>
      <c r="AN86" s="18" t="s">
        <v>62</v>
      </c>
      <c r="AO86" s="270" t="s">
        <v>694</v>
      </c>
      <c r="AP86" s="61" t="s">
        <v>62</v>
      </c>
      <c r="AQ86" s="60"/>
      <c r="AR86" s="60"/>
      <c r="AS86" s="61"/>
      <c r="AT86" s="61"/>
      <c r="AU86" s="59">
        <f>+_xlfn.IFS(T86="Acumulado",Y86+AA86+#REF!+AK86,T86="Capacidad",AK86,T86="Flujo",AK86,T86="Reducción",AK86,T86="Stock",AK86)</f>
        <v>1</v>
      </c>
      <c r="AV86" s="59">
        <f>+_xlfn.IFS(T86="Acumulado",Z86+AI86+AJ86+AL86,T86="Capacidad",AI86,T86="Flujo",AI86,T86="Reducción",AI86,T86="Stock",AI86)</f>
        <v>1</v>
      </c>
      <c r="AW86" s="329"/>
      <c r="AX86" s="269" t="s">
        <v>688</v>
      </c>
      <c r="AY86" s="27" t="s">
        <v>689</v>
      </c>
      <c r="AZ86" s="28"/>
      <c r="BA86" s="28"/>
      <c r="BB86" s="28"/>
      <c r="BC86" s="29"/>
      <c r="BD86" s="29"/>
    </row>
    <row r="87" spans="1:56" ht="102" customHeight="1" x14ac:dyDescent="0.3">
      <c r="A87" s="40" t="s">
        <v>426</v>
      </c>
      <c r="B87" s="40" t="s">
        <v>427</v>
      </c>
      <c r="C87" s="40" t="s">
        <v>428</v>
      </c>
      <c r="D87" s="40" t="s">
        <v>576</v>
      </c>
      <c r="E87" s="40" t="s">
        <v>695</v>
      </c>
      <c r="F87" s="40" t="s">
        <v>696</v>
      </c>
      <c r="G87" s="40" t="s">
        <v>697</v>
      </c>
      <c r="H87" s="40" t="s">
        <v>62</v>
      </c>
      <c r="I87" s="40" t="s">
        <v>580</v>
      </c>
      <c r="J87" s="41">
        <f>'[3]1. Iniciativas-PA (2)'!M39</f>
        <v>9941096360</v>
      </c>
      <c r="K87" s="42">
        <v>9573754979.1800003</v>
      </c>
      <c r="L87" s="43">
        <v>13863202357</v>
      </c>
      <c r="M87" s="43">
        <v>11963929722.969999</v>
      </c>
      <c r="N87" s="44">
        <v>15070965171</v>
      </c>
      <c r="O87" s="44">
        <v>3711052942.2199998</v>
      </c>
      <c r="P87" s="44">
        <f t="shared" ref="P87:P89" si="33">(N87*0.03)+N87</f>
        <v>15523094126.129999</v>
      </c>
      <c r="Q87" s="16" t="s">
        <v>698</v>
      </c>
      <c r="R87" s="16" t="s">
        <v>699</v>
      </c>
      <c r="S87" s="152" t="s">
        <v>700</v>
      </c>
      <c r="T87" s="16" t="s">
        <v>67</v>
      </c>
      <c r="U87" s="17">
        <v>0</v>
      </c>
      <c r="V87" s="17">
        <f t="shared" ref="V87" si="34">Z87</f>
        <v>1</v>
      </c>
      <c r="W87" s="18" t="s">
        <v>701</v>
      </c>
      <c r="X87" s="18" t="s">
        <v>700</v>
      </c>
      <c r="Y87" s="19">
        <v>1</v>
      </c>
      <c r="Z87" s="20">
        <v>1</v>
      </c>
      <c r="AA87" s="19">
        <v>1</v>
      </c>
      <c r="AB87" s="19">
        <v>1</v>
      </c>
      <c r="AC87" s="30">
        <v>1</v>
      </c>
      <c r="AD87" s="34">
        <v>0.25</v>
      </c>
      <c r="AE87" s="35">
        <v>0.25</v>
      </c>
      <c r="AF87" s="271"/>
      <c r="AG87" s="34"/>
      <c r="AH87" s="34"/>
      <c r="AI87" s="35">
        <f t="shared" ref="AI87:AI96" si="35">AD87+AE87+AG87+AH87</f>
        <v>0.5</v>
      </c>
      <c r="AJ87" s="37"/>
      <c r="AK87" s="17">
        <v>1</v>
      </c>
      <c r="AL87" s="17">
        <v>0</v>
      </c>
      <c r="AM87" s="272" t="s">
        <v>702</v>
      </c>
      <c r="AN87" s="18" t="s">
        <v>62</v>
      </c>
      <c r="AO87" s="273" t="s">
        <v>702</v>
      </c>
      <c r="AP87" s="24"/>
      <c r="AQ87" s="18"/>
      <c r="AR87" s="18"/>
      <c r="AS87" s="25"/>
      <c r="AT87" s="25"/>
      <c r="AU87" s="17">
        <f>+_xlfn.IFS(T87="Acumulado",Y87+AA87+AC87+AK87,T87="Capacidad",AK87,T87="Flujo",AK87,T87="Reducción",AK87,T87="Stock",AK87)</f>
        <v>4</v>
      </c>
      <c r="AV87" s="37">
        <f>+_xlfn.IFS(T87="Acumulado",Z87+AB87+AI87+AJ87+AL87,T87="Capacidad",AI87,T87="Flujo",AI87,T87="Reducción",AI87,T87="Stock",AI87)</f>
        <v>2.5</v>
      </c>
      <c r="AW87" s="17" t="s">
        <v>559</v>
      </c>
      <c r="AX87" s="274" t="s">
        <v>559</v>
      </c>
      <c r="AY87" s="27" t="s">
        <v>703</v>
      </c>
      <c r="AZ87" s="28"/>
      <c r="BA87" s="28"/>
      <c r="BB87" s="28"/>
      <c r="BC87" s="29"/>
      <c r="BD87" s="29"/>
    </row>
    <row r="88" spans="1:56" ht="150.6" customHeight="1" x14ac:dyDescent="0.3">
      <c r="A88" s="40" t="s">
        <v>426</v>
      </c>
      <c r="B88" s="40" t="s">
        <v>427</v>
      </c>
      <c r="C88" s="40" t="s">
        <v>428</v>
      </c>
      <c r="D88" s="40" t="s">
        <v>704</v>
      </c>
      <c r="E88" s="40" t="s">
        <v>705</v>
      </c>
      <c r="F88" s="40" t="s">
        <v>706</v>
      </c>
      <c r="G88" s="40" t="s">
        <v>707</v>
      </c>
      <c r="H88" s="40" t="s">
        <v>62</v>
      </c>
      <c r="I88" s="40" t="s">
        <v>708</v>
      </c>
      <c r="J88" s="275">
        <v>842800000</v>
      </c>
      <c r="K88" s="276">
        <v>842799999.66999996</v>
      </c>
      <c r="L88" s="277">
        <v>963171435</v>
      </c>
      <c r="M88" s="278">
        <v>963171435</v>
      </c>
      <c r="N88" s="44">
        <v>982434864</v>
      </c>
      <c r="O88" s="44">
        <v>288867351</v>
      </c>
      <c r="P88" s="44">
        <f t="shared" si="33"/>
        <v>1011907909.92</v>
      </c>
      <c r="Q88" s="16" t="s">
        <v>434</v>
      </c>
      <c r="R88" s="16" t="s">
        <v>709</v>
      </c>
      <c r="S88" s="152" t="s">
        <v>710</v>
      </c>
      <c r="T88" s="16" t="s">
        <v>99</v>
      </c>
      <c r="U88" s="183">
        <v>1</v>
      </c>
      <c r="V88" s="183">
        <v>1</v>
      </c>
      <c r="W88" s="184" t="s">
        <v>711</v>
      </c>
      <c r="X88" s="83" t="s">
        <v>712</v>
      </c>
      <c r="Y88" s="185">
        <v>1</v>
      </c>
      <c r="Z88" s="52">
        <v>1</v>
      </c>
      <c r="AA88" s="185">
        <v>1</v>
      </c>
      <c r="AB88" s="185">
        <v>1</v>
      </c>
      <c r="AC88" s="186">
        <v>1</v>
      </c>
      <c r="AD88" s="89">
        <v>0.2</v>
      </c>
      <c r="AE88" s="56">
        <v>0.21</v>
      </c>
      <c r="AF88" s="127"/>
      <c r="AG88" s="89"/>
      <c r="AH88" s="89"/>
      <c r="AI88" s="58">
        <f>AD88+AE88</f>
        <v>0.41000000000000003</v>
      </c>
      <c r="AJ88" s="59"/>
      <c r="AK88" s="183">
        <v>1</v>
      </c>
      <c r="AL88" s="59"/>
      <c r="AM88" s="279" t="s">
        <v>713</v>
      </c>
      <c r="AN88" s="18" t="s">
        <v>62</v>
      </c>
      <c r="AO88" s="280" t="s">
        <v>714</v>
      </c>
      <c r="AP88" s="61" t="s">
        <v>62</v>
      </c>
      <c r="AQ88" s="60"/>
      <c r="AR88" s="60"/>
      <c r="AS88" s="61"/>
      <c r="AT88" s="61"/>
      <c r="AU88" s="59">
        <f>+_xlfn.IFS(T88="Acumulado",Y88+AA88+#REF!+AK88,T88="Capacidad",AK88,T88="Flujo",AK88,T88="Reducción",AK88,T88="Stock",AK88)</f>
        <v>1</v>
      </c>
      <c r="AV88" s="59">
        <f t="shared" ref="AV88:AV93" si="36">AB88</f>
        <v>1</v>
      </c>
      <c r="AW88" s="17" t="s">
        <v>715</v>
      </c>
      <c r="AX88" s="281" t="s">
        <v>715</v>
      </c>
      <c r="AY88" s="27" t="s">
        <v>716</v>
      </c>
      <c r="AZ88" s="28"/>
      <c r="BA88" s="28"/>
      <c r="BB88" s="28"/>
      <c r="BC88" s="29"/>
      <c r="BD88" s="29"/>
    </row>
    <row r="89" spans="1:56" ht="118.2" customHeight="1" x14ac:dyDescent="0.3">
      <c r="A89" s="324" t="s">
        <v>426</v>
      </c>
      <c r="B89" s="324" t="s">
        <v>427</v>
      </c>
      <c r="C89" s="324" t="s">
        <v>428</v>
      </c>
      <c r="D89" s="324" t="s">
        <v>717</v>
      </c>
      <c r="E89" s="324" t="s">
        <v>718</v>
      </c>
      <c r="F89" s="324" t="s">
        <v>719</v>
      </c>
      <c r="G89" s="324" t="s">
        <v>720</v>
      </c>
      <c r="H89" s="324" t="s">
        <v>62</v>
      </c>
      <c r="I89" s="324" t="s">
        <v>721</v>
      </c>
      <c r="J89" s="409">
        <v>8339334925</v>
      </c>
      <c r="K89" s="365">
        <v>8316543428.6800003</v>
      </c>
      <c r="L89" s="373">
        <v>8271309605</v>
      </c>
      <c r="M89" s="373">
        <v>7687789853.8900003</v>
      </c>
      <c r="N89" s="376">
        <v>12181524094</v>
      </c>
      <c r="O89" s="376">
        <v>2627836273.4400001</v>
      </c>
      <c r="P89" s="376">
        <f t="shared" si="33"/>
        <v>12546969816.82</v>
      </c>
      <c r="Q89" s="327" t="s">
        <v>722</v>
      </c>
      <c r="R89" s="16" t="s">
        <v>723</v>
      </c>
      <c r="S89" s="16" t="s">
        <v>724</v>
      </c>
      <c r="T89" s="16" t="s">
        <v>99</v>
      </c>
      <c r="U89" s="16">
        <v>0</v>
      </c>
      <c r="V89" s="16">
        <f t="shared" ref="V89:V92" si="37">Z89</f>
        <v>1</v>
      </c>
      <c r="W89" s="129" t="s">
        <v>725</v>
      </c>
      <c r="X89" s="129" t="s">
        <v>726</v>
      </c>
      <c r="Y89" s="185">
        <v>1</v>
      </c>
      <c r="Z89" s="52">
        <v>1</v>
      </c>
      <c r="AA89" s="185">
        <v>1</v>
      </c>
      <c r="AB89" s="185">
        <v>1</v>
      </c>
      <c r="AC89" s="186">
        <v>1</v>
      </c>
      <c r="AD89" s="89">
        <v>0.25</v>
      </c>
      <c r="AE89" s="56">
        <v>0.25</v>
      </c>
      <c r="AF89" s="127"/>
      <c r="AG89" s="89"/>
      <c r="AH89" s="89"/>
      <c r="AI89" s="58">
        <f t="shared" ref="AI89:AI92" si="38">AD89+AE89</f>
        <v>0.5</v>
      </c>
      <c r="AJ89" s="59"/>
      <c r="AK89" s="183">
        <v>1</v>
      </c>
      <c r="AL89" s="59"/>
      <c r="AM89" s="18" t="s">
        <v>727</v>
      </c>
      <c r="AN89" s="18"/>
      <c r="AO89" s="61" t="s">
        <v>604</v>
      </c>
      <c r="AP89" s="61"/>
      <c r="AQ89" s="60"/>
      <c r="AR89" s="60"/>
      <c r="AS89" s="61"/>
      <c r="AT89" s="61"/>
      <c r="AU89" s="59">
        <f>+_xlfn.IFS(T89="Acumulado",Y89+AA89+#REF!+AK89,T89="Capacidad",AK89,T89="Flujo",AK89,T89="Reducción",AK89,T89="Stock",AK89)</f>
        <v>1</v>
      </c>
      <c r="AV89" s="59">
        <f t="shared" si="36"/>
        <v>1</v>
      </c>
      <c r="AW89" s="395" t="s">
        <v>587</v>
      </c>
      <c r="AX89" s="235" t="s">
        <v>588</v>
      </c>
      <c r="AY89" s="27" t="s">
        <v>728</v>
      </c>
      <c r="AZ89" s="28"/>
      <c r="BA89" s="28"/>
      <c r="BB89" s="28"/>
      <c r="BC89" s="29"/>
      <c r="BD89" s="29"/>
    </row>
    <row r="90" spans="1:56" ht="143.4" customHeight="1" x14ac:dyDescent="0.3">
      <c r="A90" s="325"/>
      <c r="B90" s="325"/>
      <c r="C90" s="325"/>
      <c r="D90" s="325"/>
      <c r="E90" s="325"/>
      <c r="F90" s="325"/>
      <c r="G90" s="325"/>
      <c r="H90" s="325"/>
      <c r="I90" s="325"/>
      <c r="J90" s="419"/>
      <c r="K90" s="366"/>
      <c r="L90" s="374"/>
      <c r="M90" s="374"/>
      <c r="N90" s="377"/>
      <c r="O90" s="377"/>
      <c r="P90" s="377"/>
      <c r="Q90" s="328"/>
      <c r="R90" s="16" t="s">
        <v>729</v>
      </c>
      <c r="S90" s="16" t="s">
        <v>730</v>
      </c>
      <c r="T90" s="16" t="s">
        <v>99</v>
      </c>
      <c r="U90" s="16">
        <v>0</v>
      </c>
      <c r="V90" s="16">
        <f t="shared" si="37"/>
        <v>1</v>
      </c>
      <c r="W90" s="129" t="s">
        <v>731</v>
      </c>
      <c r="X90" s="129" t="s">
        <v>732</v>
      </c>
      <c r="Y90" s="185">
        <v>1</v>
      </c>
      <c r="Z90" s="52">
        <v>1</v>
      </c>
      <c r="AA90" s="185">
        <v>1</v>
      </c>
      <c r="AB90" s="185">
        <v>1</v>
      </c>
      <c r="AC90" s="186">
        <v>1</v>
      </c>
      <c r="AD90" s="89">
        <v>0.25</v>
      </c>
      <c r="AE90" s="56">
        <v>0.25</v>
      </c>
      <c r="AF90" s="127"/>
      <c r="AG90" s="89"/>
      <c r="AH90" s="89"/>
      <c r="AI90" s="58">
        <f t="shared" si="38"/>
        <v>0.5</v>
      </c>
      <c r="AJ90" s="59"/>
      <c r="AK90" s="183">
        <v>1</v>
      </c>
      <c r="AL90" s="59"/>
      <c r="AM90" s="18" t="s">
        <v>733</v>
      </c>
      <c r="AN90" s="18"/>
      <c r="AO90" s="90" t="s">
        <v>615</v>
      </c>
      <c r="AP90" s="61"/>
      <c r="AQ90" s="60"/>
      <c r="AR90" s="60"/>
      <c r="AS90" s="61"/>
      <c r="AT90" s="61"/>
      <c r="AU90" s="59">
        <f>+_xlfn.IFS(T90="Acumulado",Y90+AA90+#REF!+AK90,T90="Capacidad",AK90,T90="Flujo",AK90,T90="Reducción",AK90,T90="Stock",AK90)</f>
        <v>1</v>
      </c>
      <c r="AV90" s="59">
        <f t="shared" si="36"/>
        <v>1</v>
      </c>
      <c r="AW90" s="396"/>
      <c r="AX90" s="235" t="s">
        <v>588</v>
      </c>
      <c r="AY90" s="27" t="s">
        <v>728</v>
      </c>
      <c r="AZ90" s="28"/>
      <c r="BA90" s="28"/>
      <c r="BB90" s="28"/>
      <c r="BC90" s="29"/>
      <c r="BD90" s="29"/>
    </row>
    <row r="91" spans="1:56" ht="270.60000000000002" customHeight="1" x14ac:dyDescent="0.3">
      <c r="A91" s="325"/>
      <c r="B91" s="325"/>
      <c r="C91" s="325"/>
      <c r="D91" s="325"/>
      <c r="E91" s="325"/>
      <c r="F91" s="325"/>
      <c r="G91" s="325"/>
      <c r="H91" s="325"/>
      <c r="I91" s="325"/>
      <c r="J91" s="419"/>
      <c r="K91" s="366"/>
      <c r="L91" s="374"/>
      <c r="M91" s="374"/>
      <c r="N91" s="377"/>
      <c r="O91" s="377"/>
      <c r="P91" s="377"/>
      <c r="Q91" s="328"/>
      <c r="R91" s="16" t="s">
        <v>734</v>
      </c>
      <c r="S91" s="16" t="s">
        <v>735</v>
      </c>
      <c r="T91" s="16" t="s">
        <v>99</v>
      </c>
      <c r="U91" s="16">
        <v>0</v>
      </c>
      <c r="V91" s="16">
        <f t="shared" si="37"/>
        <v>1</v>
      </c>
      <c r="W91" s="129" t="s">
        <v>736</v>
      </c>
      <c r="X91" s="129" t="s">
        <v>737</v>
      </c>
      <c r="Y91" s="185">
        <v>1</v>
      </c>
      <c r="Z91" s="52">
        <v>1</v>
      </c>
      <c r="AA91" s="185">
        <v>1</v>
      </c>
      <c r="AB91" s="185">
        <v>1</v>
      </c>
      <c r="AC91" s="186">
        <v>1</v>
      </c>
      <c r="AD91" s="89">
        <v>0.25</v>
      </c>
      <c r="AE91" s="56">
        <v>0.25</v>
      </c>
      <c r="AF91" s="127"/>
      <c r="AG91" s="89"/>
      <c r="AH91" s="89"/>
      <c r="AI91" s="58">
        <f t="shared" si="38"/>
        <v>0.5</v>
      </c>
      <c r="AJ91" s="59"/>
      <c r="AK91" s="183">
        <v>1</v>
      </c>
      <c r="AL91" s="59"/>
      <c r="AM91" s="18" t="s">
        <v>738</v>
      </c>
      <c r="AN91" s="18"/>
      <c r="AO91" s="267"/>
      <c r="AP91" s="61"/>
      <c r="AQ91" s="60"/>
      <c r="AR91" s="60"/>
      <c r="AS91" s="61"/>
      <c r="AT91" s="61"/>
      <c r="AU91" s="59">
        <f>+_xlfn.IFS(T91="Acumulado",Y91+AA91+#REF!+AK91,T91="Capacidad",AK91,T91="Flujo",AK91,T91="Reducción",AK91,T91="Stock",AK91)</f>
        <v>1</v>
      </c>
      <c r="AV91" s="59">
        <f t="shared" si="36"/>
        <v>1</v>
      </c>
      <c r="AW91" s="396"/>
      <c r="AX91" s="235" t="s">
        <v>588</v>
      </c>
      <c r="AY91" s="27" t="s">
        <v>728</v>
      </c>
      <c r="AZ91" s="28"/>
      <c r="BA91" s="28"/>
      <c r="BB91" s="28"/>
      <c r="BC91" s="29"/>
      <c r="BD91" s="29"/>
    </row>
    <row r="92" spans="1:56" ht="248.4" customHeight="1" x14ac:dyDescent="0.3">
      <c r="A92" s="325"/>
      <c r="B92" s="325"/>
      <c r="C92" s="325"/>
      <c r="D92" s="325"/>
      <c r="E92" s="325"/>
      <c r="F92" s="325"/>
      <c r="G92" s="325"/>
      <c r="H92" s="325"/>
      <c r="I92" s="325"/>
      <c r="J92" s="419"/>
      <c r="K92" s="366"/>
      <c r="L92" s="374"/>
      <c r="M92" s="374"/>
      <c r="N92" s="377"/>
      <c r="O92" s="377"/>
      <c r="P92" s="377"/>
      <c r="Q92" s="328"/>
      <c r="R92" s="16" t="s">
        <v>739</v>
      </c>
      <c r="S92" s="16" t="s">
        <v>740</v>
      </c>
      <c r="T92" s="16" t="s">
        <v>99</v>
      </c>
      <c r="U92" s="16">
        <v>0</v>
      </c>
      <c r="V92" s="16">
        <f t="shared" si="37"/>
        <v>1</v>
      </c>
      <c r="W92" s="129" t="s">
        <v>741</v>
      </c>
      <c r="X92" s="129" t="s">
        <v>742</v>
      </c>
      <c r="Y92" s="185">
        <v>1</v>
      </c>
      <c r="Z92" s="52">
        <v>1</v>
      </c>
      <c r="AA92" s="185">
        <v>1</v>
      </c>
      <c r="AB92" s="185">
        <v>1</v>
      </c>
      <c r="AC92" s="186">
        <v>1</v>
      </c>
      <c r="AD92" s="89">
        <v>0.25</v>
      </c>
      <c r="AE92" s="56">
        <v>0.25</v>
      </c>
      <c r="AF92" s="127"/>
      <c r="AG92" s="89"/>
      <c r="AH92" s="89"/>
      <c r="AI92" s="58">
        <f t="shared" si="38"/>
        <v>0.5</v>
      </c>
      <c r="AJ92" s="59"/>
      <c r="AK92" s="183">
        <v>1</v>
      </c>
      <c r="AL92" s="59"/>
      <c r="AM92" s="18" t="s">
        <v>743</v>
      </c>
      <c r="AN92" s="18"/>
      <c r="AO92" s="267"/>
      <c r="AP92" s="61"/>
      <c r="AQ92" s="60"/>
      <c r="AR92" s="60"/>
      <c r="AS92" s="61"/>
      <c r="AT92" s="61"/>
      <c r="AU92" s="59">
        <f>+_xlfn.IFS(T92="Acumulado",Y92+AA92+#REF!+AK92,T92="Capacidad",AK92,T92="Flujo",AK92,T92="Reducción",AK92,T92="Stock",AK92)</f>
        <v>1</v>
      </c>
      <c r="AV92" s="59">
        <f t="shared" si="36"/>
        <v>1</v>
      </c>
      <c r="AW92" s="396"/>
      <c r="AX92" s="235" t="s">
        <v>588</v>
      </c>
      <c r="AY92" s="27" t="s">
        <v>728</v>
      </c>
      <c r="AZ92" s="28"/>
      <c r="BA92" s="28"/>
      <c r="BB92" s="28"/>
      <c r="BC92" s="29"/>
      <c r="BD92" s="29"/>
    </row>
    <row r="93" spans="1:56" ht="81.599999999999994" customHeight="1" x14ac:dyDescent="0.3">
      <c r="A93" s="325"/>
      <c r="B93" s="325"/>
      <c r="C93" s="325"/>
      <c r="D93" s="325"/>
      <c r="E93" s="325"/>
      <c r="F93" s="325"/>
      <c r="G93" s="325"/>
      <c r="H93" s="325"/>
      <c r="I93" s="325"/>
      <c r="J93" s="419"/>
      <c r="K93" s="366"/>
      <c r="L93" s="374"/>
      <c r="M93" s="374"/>
      <c r="N93" s="377"/>
      <c r="O93" s="377"/>
      <c r="P93" s="377"/>
      <c r="Q93" s="328"/>
      <c r="R93" s="327" t="s">
        <v>744</v>
      </c>
      <c r="S93" s="16" t="s">
        <v>745</v>
      </c>
      <c r="T93" s="16" t="s">
        <v>99</v>
      </c>
      <c r="U93" s="59">
        <v>0.94</v>
      </c>
      <c r="V93" s="183">
        <v>0.98</v>
      </c>
      <c r="W93" s="83" t="s">
        <v>746</v>
      </c>
      <c r="X93" s="83" t="s">
        <v>747</v>
      </c>
      <c r="Y93" s="185">
        <v>0.95</v>
      </c>
      <c r="Z93" s="52">
        <v>0.99</v>
      </c>
      <c r="AA93" s="185">
        <v>0.96</v>
      </c>
      <c r="AB93" s="185">
        <v>0.96</v>
      </c>
      <c r="AC93" s="186">
        <v>0.97</v>
      </c>
      <c r="AD93" s="89">
        <v>0.1265</v>
      </c>
      <c r="AE93" s="56"/>
      <c r="AF93" s="127"/>
      <c r="AG93" s="282"/>
      <c r="AH93" s="89"/>
      <c r="AI93" s="58">
        <f>AD93</f>
        <v>0.1265</v>
      </c>
      <c r="AJ93" s="59"/>
      <c r="AK93" s="183">
        <v>0.98</v>
      </c>
      <c r="AL93" s="59"/>
      <c r="AM93" s="18" t="s">
        <v>748</v>
      </c>
      <c r="AN93" s="60"/>
      <c r="AO93" s="61"/>
      <c r="AP93" s="61"/>
      <c r="AQ93" s="61"/>
      <c r="AR93" s="61"/>
      <c r="AS93" s="59"/>
      <c r="AT93" s="59"/>
      <c r="AU93" s="59">
        <f>+_xlfn.IFS(T93="Acumulado",Y93+AA93+#REF!+AK93,T93="Capacidad",AK93,T93="Flujo",AK93,T93="Reducción",AK93,T93="Stock",AK93)</f>
        <v>0.98</v>
      </c>
      <c r="AV93" s="59">
        <f t="shared" si="36"/>
        <v>0.96</v>
      </c>
      <c r="AW93" s="396"/>
      <c r="AX93" s="283" t="s">
        <v>749</v>
      </c>
      <c r="AY93" s="27" t="s">
        <v>728</v>
      </c>
      <c r="AZ93" s="28"/>
      <c r="BA93" s="28"/>
      <c r="BB93" s="28"/>
      <c r="BC93" s="29"/>
      <c r="BD93" s="29"/>
    </row>
    <row r="94" spans="1:56" ht="79.2" customHeight="1" x14ac:dyDescent="0.3">
      <c r="A94" s="326"/>
      <c r="B94" s="326"/>
      <c r="C94" s="326"/>
      <c r="D94" s="326"/>
      <c r="E94" s="326"/>
      <c r="F94" s="326"/>
      <c r="G94" s="326"/>
      <c r="H94" s="326"/>
      <c r="I94" s="326"/>
      <c r="J94" s="410"/>
      <c r="K94" s="367"/>
      <c r="L94" s="375"/>
      <c r="M94" s="375"/>
      <c r="N94" s="378"/>
      <c r="O94" s="378"/>
      <c r="P94" s="378"/>
      <c r="Q94" s="329"/>
      <c r="R94" s="329"/>
      <c r="S94" s="16" t="s">
        <v>750</v>
      </c>
      <c r="T94" s="16" t="s">
        <v>67</v>
      </c>
      <c r="U94" s="16">
        <v>0</v>
      </c>
      <c r="V94" s="16">
        <f t="shared" ref="V94:V96" si="39">Z94</f>
        <v>0.3</v>
      </c>
      <c r="W94" s="129" t="s">
        <v>751</v>
      </c>
      <c r="X94" s="129" t="s">
        <v>752</v>
      </c>
      <c r="Y94" s="185">
        <v>0.3</v>
      </c>
      <c r="Z94" s="52">
        <v>0.3</v>
      </c>
      <c r="AA94" s="185">
        <v>0.7</v>
      </c>
      <c r="AB94" s="185">
        <v>0.7</v>
      </c>
      <c r="AC94" s="185">
        <v>0</v>
      </c>
      <c r="AD94" s="126">
        <v>0</v>
      </c>
      <c r="AE94" s="126"/>
      <c r="AF94" s="126"/>
      <c r="AG94" s="126"/>
      <c r="AH94" s="126"/>
      <c r="AI94" s="284">
        <f t="shared" si="35"/>
        <v>0</v>
      </c>
      <c r="AJ94" s="284"/>
      <c r="AK94" s="48">
        <v>0</v>
      </c>
      <c r="AL94" s="284"/>
      <c r="AM94" s="126" t="s">
        <v>753</v>
      </c>
      <c r="AN94" s="126" t="s">
        <v>753</v>
      </c>
      <c r="AO94" s="126" t="s">
        <v>753</v>
      </c>
      <c r="AP94" s="126" t="s">
        <v>753</v>
      </c>
      <c r="AQ94" s="60"/>
      <c r="AR94" s="60"/>
      <c r="AS94" s="61"/>
      <c r="AT94" s="61"/>
      <c r="AU94" s="59">
        <f>+_xlfn.IFS(T94="Acumulado",Y94+AA94+AC94+AK94,T94="Capacidad",AK94,T94="Flujo",AK94,T94="Reducción",AK94,T94="Stock",AK94)</f>
        <v>1</v>
      </c>
      <c r="AV94" s="59">
        <v>1</v>
      </c>
      <c r="AW94" s="396"/>
      <c r="AX94" s="283" t="s">
        <v>749</v>
      </c>
      <c r="AY94" s="27" t="s">
        <v>728</v>
      </c>
      <c r="AZ94" s="28"/>
      <c r="BA94" s="28"/>
      <c r="BB94" s="28"/>
      <c r="BC94" s="29"/>
      <c r="BD94" s="29"/>
    </row>
    <row r="95" spans="1:56" ht="103.2" customHeight="1" x14ac:dyDescent="0.3">
      <c r="A95" s="324" t="s">
        <v>426</v>
      </c>
      <c r="B95" s="324" t="s">
        <v>427</v>
      </c>
      <c r="C95" s="324" t="s">
        <v>428</v>
      </c>
      <c r="D95" s="324" t="s">
        <v>717</v>
      </c>
      <c r="E95" s="324" t="s">
        <v>754</v>
      </c>
      <c r="F95" s="324" t="s">
        <v>755</v>
      </c>
      <c r="G95" s="324" t="s">
        <v>756</v>
      </c>
      <c r="H95" s="420" t="s">
        <v>62</v>
      </c>
      <c r="I95" s="420" t="s">
        <v>757</v>
      </c>
      <c r="J95" s="365">
        <v>970702400</v>
      </c>
      <c r="K95" s="370">
        <v>927785732.66999996</v>
      </c>
      <c r="L95" s="389">
        <v>14971746119</v>
      </c>
      <c r="M95" s="389">
        <v>14923409285</v>
      </c>
      <c r="N95" s="386">
        <v>15017661079</v>
      </c>
      <c r="O95" s="386">
        <v>334165449</v>
      </c>
      <c r="P95" s="386">
        <f>(N95*0.03)+N95</f>
        <v>15468190911.370001</v>
      </c>
      <c r="Q95" s="386" t="s">
        <v>758</v>
      </c>
      <c r="R95" s="285" t="s">
        <v>759</v>
      </c>
      <c r="S95" s="16" t="s">
        <v>760</v>
      </c>
      <c r="T95" s="16" t="s">
        <v>67</v>
      </c>
      <c r="U95" s="16">
        <v>0</v>
      </c>
      <c r="V95" s="16">
        <f t="shared" si="39"/>
        <v>0.25</v>
      </c>
      <c r="W95" s="129" t="s">
        <v>761</v>
      </c>
      <c r="X95" s="129" t="s">
        <v>762</v>
      </c>
      <c r="Y95" s="286">
        <v>0.25</v>
      </c>
      <c r="Z95" s="52">
        <v>0.25</v>
      </c>
      <c r="AA95" s="286">
        <v>0.25</v>
      </c>
      <c r="AB95" s="286">
        <v>0.25</v>
      </c>
      <c r="AC95" s="287">
        <v>0.25</v>
      </c>
      <c r="AD95" s="232">
        <v>0.06</v>
      </c>
      <c r="AE95" s="288">
        <v>0.06</v>
      </c>
      <c r="AF95" s="289"/>
      <c r="AG95" s="232"/>
      <c r="AH95" s="232"/>
      <c r="AI95" s="58">
        <f>AD95+AE95</f>
        <v>0.12</v>
      </c>
      <c r="AJ95" s="16"/>
      <c r="AK95" s="290">
        <v>0.25</v>
      </c>
      <c r="AL95" s="16">
        <v>0</v>
      </c>
      <c r="AM95" s="291" t="s">
        <v>763</v>
      </c>
      <c r="AN95" s="18" t="s">
        <v>62</v>
      </c>
      <c r="AO95" s="292" t="s">
        <v>764</v>
      </c>
      <c r="AP95" s="21" t="s">
        <v>765</v>
      </c>
      <c r="AQ95" s="129"/>
      <c r="AR95" s="293"/>
      <c r="AS95" s="294"/>
      <c r="AT95" s="131"/>
      <c r="AU95" s="59">
        <f>+_xlfn.IFS(T95="Acumulado",Y95+AA95+AC95+AK95,T95="Capacidad",AK95,T95="Flujo",AK95,T95="Reducción",AK95,T95="Stock",AK95)</f>
        <v>1</v>
      </c>
      <c r="AV95" s="59">
        <f>+_xlfn.IFS(T95="Acumulado",Z95+AI95+AJ95+AL95,T95="Capacidad",AI95,T95="Flujo",AI95,T95="Reducción",AI95,T95="Stock",AI95)</f>
        <v>0.37</v>
      </c>
      <c r="AW95" s="396"/>
      <c r="AX95" s="283" t="s">
        <v>766</v>
      </c>
      <c r="AY95" s="143" t="s">
        <v>767</v>
      </c>
      <c r="AZ95" s="28"/>
      <c r="BA95" s="28"/>
      <c r="BB95" s="157"/>
      <c r="BC95" s="29"/>
      <c r="BD95" s="29"/>
    </row>
    <row r="96" spans="1:56" ht="60.75" customHeight="1" x14ac:dyDescent="0.3">
      <c r="A96" s="326"/>
      <c r="B96" s="326"/>
      <c r="C96" s="326"/>
      <c r="D96" s="325"/>
      <c r="E96" s="325"/>
      <c r="F96" s="325"/>
      <c r="G96" s="325"/>
      <c r="H96" s="421"/>
      <c r="I96" s="421"/>
      <c r="J96" s="366"/>
      <c r="K96" s="371"/>
      <c r="L96" s="390"/>
      <c r="M96" s="390"/>
      <c r="N96" s="387"/>
      <c r="O96" s="387"/>
      <c r="P96" s="387"/>
      <c r="Q96" s="387"/>
      <c r="R96" s="285" t="s">
        <v>768</v>
      </c>
      <c r="S96" s="44" t="s">
        <v>769</v>
      </c>
      <c r="T96" s="16" t="s">
        <v>67</v>
      </c>
      <c r="U96" s="17">
        <v>0</v>
      </c>
      <c r="V96" s="17">
        <f t="shared" si="39"/>
        <v>1</v>
      </c>
      <c r="W96" s="18" t="s">
        <v>153</v>
      </c>
      <c r="X96" s="18" t="s">
        <v>153</v>
      </c>
      <c r="Y96" s="68">
        <v>1</v>
      </c>
      <c r="Z96" s="20">
        <v>1</v>
      </c>
      <c r="AA96" s="19">
        <v>0</v>
      </c>
      <c r="AB96" s="19">
        <v>0</v>
      </c>
      <c r="AC96" s="30">
        <v>1</v>
      </c>
      <c r="AD96" s="34">
        <v>0.25</v>
      </c>
      <c r="AE96" s="35">
        <v>0.25</v>
      </c>
      <c r="AF96" s="289"/>
      <c r="AG96" s="23"/>
      <c r="AH96" s="23"/>
      <c r="AI96" s="35">
        <f t="shared" si="35"/>
        <v>0.5</v>
      </c>
      <c r="AJ96" s="17"/>
      <c r="AK96" s="17">
        <v>0</v>
      </c>
      <c r="AL96" s="17">
        <v>0</v>
      </c>
      <c r="AM96" s="296" t="s">
        <v>770</v>
      </c>
      <c r="AN96" s="18" t="s">
        <v>62</v>
      </c>
      <c r="AO96" s="292" t="s">
        <v>771</v>
      </c>
      <c r="AP96" s="297" t="s">
        <v>765</v>
      </c>
      <c r="AQ96" s="298"/>
      <c r="AR96" s="298"/>
      <c r="AS96" s="298"/>
      <c r="AT96" s="17"/>
      <c r="AU96" s="17">
        <f>+_xlfn.IFS(T96="Acumulado",Y96+AA96+AC96+AK96,T96="Capacidad",AK96,T96="Flujo",AK96,T96="Reducción",AK96,T96="Stock",AK96)</f>
        <v>2</v>
      </c>
      <c r="AV96" s="17">
        <f>+_xlfn.IFS(T96="Acumulado",Z96+AI96+AJ96+AL96,T96="Capacidad",AI96,T96="Flujo",AI96,T96="Reducción",AI96,T96="Stock",AI96)</f>
        <v>1.5</v>
      </c>
      <c r="AW96" s="396"/>
      <c r="AX96" s="283" t="s">
        <v>766</v>
      </c>
      <c r="AY96" s="143" t="s">
        <v>767</v>
      </c>
      <c r="AZ96" s="28"/>
      <c r="BA96" s="28"/>
      <c r="BB96" s="252"/>
      <c r="BC96" s="29"/>
      <c r="BD96" s="29"/>
    </row>
    <row r="97" spans="1:56" ht="20.399999999999999" customHeight="1" x14ac:dyDescent="0.3">
      <c r="A97" s="33"/>
      <c r="B97" s="33"/>
      <c r="C97" s="33"/>
      <c r="D97" s="325"/>
      <c r="E97" s="325"/>
      <c r="F97" s="325"/>
      <c r="G97" s="325"/>
      <c r="H97" s="295" t="s">
        <v>62</v>
      </c>
      <c r="I97" s="295"/>
      <c r="J97" s="366"/>
      <c r="K97" s="371"/>
      <c r="L97" s="390"/>
      <c r="M97" s="390"/>
      <c r="N97" s="387"/>
      <c r="O97" s="387"/>
      <c r="P97" s="387"/>
      <c r="Q97" s="387"/>
      <c r="R97" s="406" t="s">
        <v>768</v>
      </c>
      <c r="S97" s="335" t="s">
        <v>772</v>
      </c>
      <c r="T97" s="327" t="s">
        <v>67</v>
      </c>
      <c r="U97" s="395">
        <v>0</v>
      </c>
      <c r="V97" s="395">
        <v>0</v>
      </c>
      <c r="W97" s="430" t="s">
        <v>773</v>
      </c>
      <c r="X97" s="430" t="s">
        <v>774</v>
      </c>
      <c r="Y97" s="432">
        <v>0</v>
      </c>
      <c r="Z97" s="434">
        <v>0</v>
      </c>
      <c r="AA97" s="422">
        <v>1</v>
      </c>
      <c r="AB97" s="422">
        <v>1</v>
      </c>
      <c r="AC97" s="424">
        <v>0</v>
      </c>
      <c r="AD97" s="426"/>
      <c r="AE97" s="300"/>
      <c r="AF97" s="289"/>
      <c r="AG97" s="299"/>
      <c r="AH97" s="299"/>
      <c r="AI97" s="428">
        <v>0</v>
      </c>
      <c r="AJ97" s="424"/>
      <c r="AK97" s="395">
        <v>1</v>
      </c>
      <c r="AL97" s="424"/>
      <c r="AM97" s="441" t="s">
        <v>414</v>
      </c>
      <c r="AN97" s="441" t="s">
        <v>414</v>
      </c>
      <c r="AO97" s="441" t="s">
        <v>414</v>
      </c>
      <c r="AP97" s="441" t="s">
        <v>414</v>
      </c>
      <c r="AQ97" s="443"/>
      <c r="AR97" s="430"/>
      <c r="AS97" s="436"/>
      <c r="AT97" s="103"/>
      <c r="AU97" s="395">
        <f>+_xlfn.IFS(T97="Acumulado",Y97+AA97+AC97+AK97,T97="Capacidad",AK97,T97="Flujo",AK97,T97="Reducción",AK97,T97="Stock",AK97)</f>
        <v>2</v>
      </c>
      <c r="AV97" s="424">
        <f>AB97</f>
        <v>1</v>
      </c>
      <c r="AW97" s="396"/>
      <c r="AX97" s="283" t="s">
        <v>775</v>
      </c>
      <c r="AY97" s="143" t="s">
        <v>767</v>
      </c>
      <c r="AZ97" s="28"/>
      <c r="BA97" s="28"/>
      <c r="BB97" s="438"/>
      <c r="BC97" s="29"/>
      <c r="BD97" s="440"/>
    </row>
    <row r="98" spans="1:56" ht="81.599999999999994" customHeight="1" x14ac:dyDescent="0.3">
      <c r="A98" s="33"/>
      <c r="B98" s="33"/>
      <c r="C98" s="33"/>
      <c r="D98" s="326"/>
      <c r="E98" s="326"/>
      <c r="F98" s="326"/>
      <c r="G98" s="326"/>
      <c r="H98" s="295" t="s">
        <v>62</v>
      </c>
      <c r="I98" s="295"/>
      <c r="J98" s="367"/>
      <c r="K98" s="372"/>
      <c r="L98" s="391"/>
      <c r="M98" s="391"/>
      <c r="N98" s="388"/>
      <c r="O98" s="388"/>
      <c r="P98" s="388"/>
      <c r="Q98" s="388"/>
      <c r="R98" s="407"/>
      <c r="S98" s="337"/>
      <c r="T98" s="329"/>
      <c r="U98" s="397"/>
      <c r="V98" s="397"/>
      <c r="W98" s="431"/>
      <c r="X98" s="431"/>
      <c r="Y98" s="433"/>
      <c r="Z98" s="435"/>
      <c r="AA98" s="423"/>
      <c r="AB98" s="423"/>
      <c r="AC98" s="425"/>
      <c r="AD98" s="427"/>
      <c r="AE98" s="301"/>
      <c r="AF98" s="36"/>
      <c r="AG98" s="302"/>
      <c r="AH98" s="302"/>
      <c r="AI98" s="429"/>
      <c r="AJ98" s="425"/>
      <c r="AK98" s="397"/>
      <c r="AL98" s="425"/>
      <c r="AM98" s="442"/>
      <c r="AN98" s="442"/>
      <c r="AO98" s="442"/>
      <c r="AP98" s="442"/>
      <c r="AQ98" s="444"/>
      <c r="AR98" s="431"/>
      <c r="AS98" s="437"/>
      <c r="AT98" s="301"/>
      <c r="AU98" s="397"/>
      <c r="AV98" s="425"/>
      <c r="AW98" s="397"/>
      <c r="AX98" s="283" t="s">
        <v>766</v>
      </c>
      <c r="AY98" s="143" t="s">
        <v>767</v>
      </c>
      <c r="AZ98" s="28"/>
      <c r="BA98" s="28"/>
      <c r="BB98" s="439"/>
      <c r="BC98" s="29"/>
      <c r="BD98" s="440"/>
    </row>
    <row r="99" spans="1:56" ht="405" customHeight="1" x14ac:dyDescent="0.3">
      <c r="A99" s="40" t="s">
        <v>426</v>
      </c>
      <c r="B99" s="40" t="s">
        <v>427</v>
      </c>
      <c r="C99" s="40" t="s">
        <v>428</v>
      </c>
      <c r="D99" s="40" t="s">
        <v>717</v>
      </c>
      <c r="E99" s="40" t="s">
        <v>776</v>
      </c>
      <c r="F99" s="40" t="s">
        <v>777</v>
      </c>
      <c r="G99" s="40" t="s">
        <v>778</v>
      </c>
      <c r="H99" s="40" t="s">
        <v>62</v>
      </c>
      <c r="I99" s="40" t="s">
        <v>779</v>
      </c>
      <c r="J99" s="41">
        <v>1377233907</v>
      </c>
      <c r="K99" s="42">
        <v>1326789472.3299999</v>
      </c>
      <c r="L99" s="43">
        <v>2387932300</v>
      </c>
      <c r="M99" s="303">
        <v>1225671916</v>
      </c>
      <c r="N99" s="44">
        <v>1644494960</v>
      </c>
      <c r="O99" s="44">
        <v>171453134</v>
      </c>
      <c r="P99" s="44">
        <f>(N99*0.03)+N99</f>
        <v>1693829808.8</v>
      </c>
      <c r="Q99" s="16" t="s">
        <v>434</v>
      </c>
      <c r="R99" s="16" t="s">
        <v>780</v>
      </c>
      <c r="S99" s="44" t="s">
        <v>781</v>
      </c>
      <c r="T99" s="16" t="s">
        <v>99</v>
      </c>
      <c r="U99" s="183">
        <v>1</v>
      </c>
      <c r="V99" s="183">
        <v>1</v>
      </c>
      <c r="W99" s="83" t="s">
        <v>780</v>
      </c>
      <c r="X99" s="83" t="s">
        <v>782</v>
      </c>
      <c r="Y99" s="185">
        <v>1</v>
      </c>
      <c r="Z99" s="52">
        <v>1</v>
      </c>
      <c r="AA99" s="185">
        <v>1</v>
      </c>
      <c r="AB99" s="304">
        <v>1.0003</v>
      </c>
      <c r="AC99" s="305">
        <v>1</v>
      </c>
      <c r="AD99" s="306">
        <v>0.25</v>
      </c>
      <c r="AE99" s="56">
        <v>0.39800000000000002</v>
      </c>
      <c r="AF99" s="289"/>
      <c r="AG99" s="89"/>
      <c r="AH99" s="89"/>
      <c r="AI99" s="58">
        <f>AD99+AE99</f>
        <v>0.64800000000000002</v>
      </c>
      <c r="AJ99" s="59"/>
      <c r="AK99" s="183">
        <v>1</v>
      </c>
      <c r="AL99" s="59"/>
      <c r="AM99" s="18" t="s">
        <v>783</v>
      </c>
      <c r="AN99" s="18" t="s">
        <v>784</v>
      </c>
      <c r="AO99" s="90" t="s">
        <v>785</v>
      </c>
      <c r="AP99" s="90" t="s">
        <v>786</v>
      </c>
      <c r="AQ99" s="60"/>
      <c r="AR99" s="60"/>
      <c r="AS99" s="61"/>
      <c r="AT99" s="61"/>
      <c r="AU99" s="59">
        <f>+_xlfn.IFS(T99="Acumulado",Y99+AA99+#REF!+AK99,T99="Capacidad",AK99,T99="Flujo",AK99,T99="Reducción",AK99,T99="Stock",AK99)</f>
        <v>1</v>
      </c>
      <c r="AV99" s="59">
        <f>AB99</f>
        <v>1.0003</v>
      </c>
      <c r="AW99" s="16" t="s">
        <v>787</v>
      </c>
      <c r="AX99" s="307" t="s">
        <v>787</v>
      </c>
      <c r="AY99" s="143" t="s">
        <v>788</v>
      </c>
      <c r="AZ99" s="28"/>
      <c r="BA99" s="28"/>
      <c r="BB99" s="28"/>
      <c r="BC99" s="29"/>
      <c r="BD99" s="29"/>
    </row>
    <row r="100" spans="1:56" x14ac:dyDescent="0.3">
      <c r="AZ100" s="29"/>
      <c r="BA100" s="29"/>
      <c r="BB100" s="29"/>
      <c r="BC100" s="29"/>
      <c r="BD100" s="29"/>
    </row>
    <row r="101" spans="1:56" x14ac:dyDescent="0.3">
      <c r="AE101" s="89"/>
      <c r="AH101" s="89"/>
      <c r="AZ101" s="29"/>
      <c r="BA101" s="29"/>
      <c r="BB101" s="29"/>
      <c r="BC101" s="29"/>
      <c r="BD101" s="29"/>
    </row>
    <row r="102" spans="1:56" x14ac:dyDescent="0.3">
      <c r="AE102" s="89"/>
      <c r="AH102" s="89"/>
    </row>
    <row r="103" spans="1:56" x14ac:dyDescent="0.3">
      <c r="AI103" s="7"/>
    </row>
  </sheetData>
  <autoFilter ref="A8:BD8" xr:uid="{E6EE35EB-A62D-4C1A-AF7A-3ED5BCB4D604}"/>
  <mergeCells count="396">
    <mergeCell ref="AR97:AR98"/>
    <mergeCell ref="AS97:AS98"/>
    <mergeCell ref="AU97:AU98"/>
    <mergeCell ref="AV97:AV98"/>
    <mergeCell ref="BB97:BB98"/>
    <mergeCell ref="BD97:BD98"/>
    <mergeCell ref="AL97:AL98"/>
    <mergeCell ref="AM97:AM98"/>
    <mergeCell ref="AN97:AN98"/>
    <mergeCell ref="AO97:AO98"/>
    <mergeCell ref="AP97:AP98"/>
    <mergeCell ref="AQ97:AQ98"/>
    <mergeCell ref="AB97:AB98"/>
    <mergeCell ref="AC97:AC98"/>
    <mergeCell ref="AD97:AD98"/>
    <mergeCell ref="AI97:AI98"/>
    <mergeCell ref="AJ97:AJ98"/>
    <mergeCell ref="AK97:AK98"/>
    <mergeCell ref="V97:V98"/>
    <mergeCell ref="W97:W98"/>
    <mergeCell ref="X97:X98"/>
    <mergeCell ref="Y97:Y98"/>
    <mergeCell ref="Z97:Z98"/>
    <mergeCell ref="AA97:AA98"/>
    <mergeCell ref="M89:M94"/>
    <mergeCell ref="N89:N94"/>
    <mergeCell ref="O89:O94"/>
    <mergeCell ref="P95:P98"/>
    <mergeCell ref="Q95:Q98"/>
    <mergeCell ref="R97:R98"/>
    <mergeCell ref="S97:S98"/>
    <mergeCell ref="T97:T98"/>
    <mergeCell ref="U97:U98"/>
    <mergeCell ref="H89:H94"/>
    <mergeCell ref="I89:I94"/>
    <mergeCell ref="J89:J94"/>
    <mergeCell ref="K89:K94"/>
    <mergeCell ref="L89:L94"/>
    <mergeCell ref="A95:A96"/>
    <mergeCell ref="B95:B96"/>
    <mergeCell ref="C95:C96"/>
    <mergeCell ref="D95:D98"/>
    <mergeCell ref="E95:E98"/>
    <mergeCell ref="F95:F98"/>
    <mergeCell ref="G95:G98"/>
    <mergeCell ref="H95:H96"/>
    <mergeCell ref="I95:I96"/>
    <mergeCell ref="J95:J98"/>
    <mergeCell ref="K95:K98"/>
    <mergeCell ref="L95:L98"/>
    <mergeCell ref="O85:O86"/>
    <mergeCell ref="P85:P86"/>
    <mergeCell ref="Q85:Q86"/>
    <mergeCell ref="AW85:AW86"/>
    <mergeCell ref="A89:A94"/>
    <mergeCell ref="B89:B94"/>
    <mergeCell ref="C89:C94"/>
    <mergeCell ref="D89:D94"/>
    <mergeCell ref="E89:E94"/>
    <mergeCell ref="F89:F94"/>
    <mergeCell ref="I85:I86"/>
    <mergeCell ref="J85:J86"/>
    <mergeCell ref="K85:K86"/>
    <mergeCell ref="L85:L86"/>
    <mergeCell ref="M85:M86"/>
    <mergeCell ref="N85:N86"/>
    <mergeCell ref="P89:P94"/>
    <mergeCell ref="Q89:Q94"/>
    <mergeCell ref="AW89:AW98"/>
    <mergeCell ref="R93:R94"/>
    <mergeCell ref="M95:M98"/>
    <mergeCell ref="N95:N98"/>
    <mergeCell ref="O95:O98"/>
    <mergeCell ref="G89:G94"/>
    <mergeCell ref="A85:A86"/>
    <mergeCell ref="B85:B86"/>
    <mergeCell ref="C85:C86"/>
    <mergeCell ref="D85:D86"/>
    <mergeCell ref="E85:E86"/>
    <mergeCell ref="F85:F86"/>
    <mergeCell ref="G85:G86"/>
    <mergeCell ref="H85:H86"/>
    <mergeCell ref="J81:J84"/>
    <mergeCell ref="H81:H84"/>
    <mergeCell ref="I81:I84"/>
    <mergeCell ref="L76:L80"/>
    <mergeCell ref="M76:M80"/>
    <mergeCell ref="N76:N80"/>
    <mergeCell ref="O76:O80"/>
    <mergeCell ref="P76:P80"/>
    <mergeCell ref="Q76:Q80"/>
    <mergeCell ref="F76:F80"/>
    <mergeCell ref="G76:G80"/>
    <mergeCell ref="H76:H80"/>
    <mergeCell ref="I76:I80"/>
    <mergeCell ref="J76:J80"/>
    <mergeCell ref="K76:K80"/>
    <mergeCell ref="P81:P84"/>
    <mergeCell ref="Q81:Q84"/>
    <mergeCell ref="K81:K84"/>
    <mergeCell ref="L81:L84"/>
    <mergeCell ref="M81:M84"/>
    <mergeCell ref="N81:N84"/>
    <mergeCell ref="O81:O84"/>
    <mergeCell ref="N72:N73"/>
    <mergeCell ref="O72:O73"/>
    <mergeCell ref="P72:P73"/>
    <mergeCell ref="Q72:Q73"/>
    <mergeCell ref="AW72:AW73"/>
    <mergeCell ref="A76:A80"/>
    <mergeCell ref="B76:B80"/>
    <mergeCell ref="C76:C80"/>
    <mergeCell ref="D76:D80"/>
    <mergeCell ref="E76:E80"/>
    <mergeCell ref="H72:H73"/>
    <mergeCell ref="I72:I73"/>
    <mergeCell ref="J72:J73"/>
    <mergeCell ref="K72:K73"/>
    <mergeCell ref="L72:L73"/>
    <mergeCell ref="M72:M73"/>
    <mergeCell ref="AW76:AW84"/>
    <mergeCell ref="A81:A84"/>
    <mergeCell ref="B81:B84"/>
    <mergeCell ref="C81:C84"/>
    <mergeCell ref="D81:D84"/>
    <mergeCell ref="E81:E84"/>
    <mergeCell ref="F81:F84"/>
    <mergeCell ref="G81:G84"/>
    <mergeCell ref="A72:A73"/>
    <mergeCell ref="B72:B73"/>
    <mergeCell ref="C72:C73"/>
    <mergeCell ref="D72:D73"/>
    <mergeCell ref="E72:E73"/>
    <mergeCell ref="F72:F73"/>
    <mergeCell ref="G72:G73"/>
    <mergeCell ref="J70:J71"/>
    <mergeCell ref="K70:K71"/>
    <mergeCell ref="AW67:AW68"/>
    <mergeCell ref="A70:A71"/>
    <mergeCell ref="B70:B71"/>
    <mergeCell ref="C70:C71"/>
    <mergeCell ref="D70:D71"/>
    <mergeCell ref="E70:E71"/>
    <mergeCell ref="F70:F71"/>
    <mergeCell ref="G70:G71"/>
    <mergeCell ref="H70:H71"/>
    <mergeCell ref="I70:I71"/>
    <mergeCell ref="P70:P71"/>
    <mergeCell ref="Q70:Q71"/>
    <mergeCell ref="AW70:AW71"/>
    <mergeCell ref="L70:L71"/>
    <mergeCell ref="M70:M71"/>
    <mergeCell ref="N70:N71"/>
    <mergeCell ref="O70:O71"/>
    <mergeCell ref="P63:P66"/>
    <mergeCell ref="Q63:Q66"/>
    <mergeCell ref="AW63:AW66"/>
    <mergeCell ref="R65:R66"/>
    <mergeCell ref="G63:G66"/>
    <mergeCell ref="H63:H66"/>
    <mergeCell ref="I63:I66"/>
    <mergeCell ref="J63:J66"/>
    <mergeCell ref="K63:K66"/>
    <mergeCell ref="L63:L66"/>
    <mergeCell ref="A63:A66"/>
    <mergeCell ref="B63:B66"/>
    <mergeCell ref="C63:C66"/>
    <mergeCell ref="D63:D66"/>
    <mergeCell ref="E63:E66"/>
    <mergeCell ref="F63:F66"/>
    <mergeCell ref="M60:M62"/>
    <mergeCell ref="N60:N62"/>
    <mergeCell ref="O60:O62"/>
    <mergeCell ref="A60:A62"/>
    <mergeCell ref="B60:B62"/>
    <mergeCell ref="C60:C62"/>
    <mergeCell ref="D60:D62"/>
    <mergeCell ref="E60:E62"/>
    <mergeCell ref="F60:F62"/>
    <mergeCell ref="M63:M66"/>
    <mergeCell ref="N63:N66"/>
    <mergeCell ref="O63:O66"/>
    <mergeCell ref="P60:P62"/>
    <mergeCell ref="Q60:Q62"/>
    <mergeCell ref="AW60:AW62"/>
    <mergeCell ref="G60:G62"/>
    <mergeCell ref="H60:H62"/>
    <mergeCell ref="I60:I62"/>
    <mergeCell ref="J60:J62"/>
    <mergeCell ref="K60:K62"/>
    <mergeCell ref="L60:L62"/>
    <mergeCell ref="P50:P59"/>
    <mergeCell ref="Q50:Q59"/>
    <mergeCell ref="AW50:AW59"/>
    <mergeCell ref="R57:R58"/>
    <mergeCell ref="G50:G59"/>
    <mergeCell ref="H50:H59"/>
    <mergeCell ref="I50:I59"/>
    <mergeCell ref="J50:J59"/>
    <mergeCell ref="K50:K59"/>
    <mergeCell ref="L50:L59"/>
    <mergeCell ref="A50:A59"/>
    <mergeCell ref="B50:B59"/>
    <mergeCell ref="C50:C59"/>
    <mergeCell ref="D50:D59"/>
    <mergeCell ref="E50:E59"/>
    <mergeCell ref="F50:F59"/>
    <mergeCell ref="M46:M49"/>
    <mergeCell ref="N46:N49"/>
    <mergeCell ref="O46:O49"/>
    <mergeCell ref="A46:A49"/>
    <mergeCell ref="B46:B49"/>
    <mergeCell ref="C46:C49"/>
    <mergeCell ref="D46:D49"/>
    <mergeCell ref="E46:E49"/>
    <mergeCell ref="F46:F49"/>
    <mergeCell ref="M50:M59"/>
    <mergeCell ref="N50:N59"/>
    <mergeCell ref="O50:O59"/>
    <mergeCell ref="P46:P49"/>
    <mergeCell ref="Q46:Q49"/>
    <mergeCell ref="AW46:AW49"/>
    <mergeCell ref="G46:G49"/>
    <mergeCell ref="H46:H49"/>
    <mergeCell ref="I46:I49"/>
    <mergeCell ref="J46:J49"/>
    <mergeCell ref="K46:K49"/>
    <mergeCell ref="L46:L49"/>
    <mergeCell ref="O36:O39"/>
    <mergeCell ref="M43:M45"/>
    <mergeCell ref="N43:N45"/>
    <mergeCell ref="O43:O45"/>
    <mergeCell ref="P43:P45"/>
    <mergeCell ref="Q43:Q45"/>
    <mergeCell ref="AW43:AW45"/>
    <mergeCell ref="G43:G45"/>
    <mergeCell ref="H43:H45"/>
    <mergeCell ref="I43:I45"/>
    <mergeCell ref="J43:J45"/>
    <mergeCell ref="K43:K45"/>
    <mergeCell ref="L43:L45"/>
    <mergeCell ref="L36:L39"/>
    <mergeCell ref="A43:A45"/>
    <mergeCell ref="B43:B45"/>
    <mergeCell ref="C43:C45"/>
    <mergeCell ref="D43:D45"/>
    <mergeCell ref="E43:E45"/>
    <mergeCell ref="F43:F45"/>
    <mergeCell ref="M36:M39"/>
    <mergeCell ref="N36:N39"/>
    <mergeCell ref="P34:P35"/>
    <mergeCell ref="Q34:Q35"/>
    <mergeCell ref="R34:R35"/>
    <mergeCell ref="AW34:AW35"/>
    <mergeCell ref="A36:A39"/>
    <mergeCell ref="B36:B39"/>
    <mergeCell ref="C36:C39"/>
    <mergeCell ref="D36:D39"/>
    <mergeCell ref="E36:E39"/>
    <mergeCell ref="F36:F39"/>
    <mergeCell ref="J34:J35"/>
    <mergeCell ref="K34:K35"/>
    <mergeCell ref="L34:L35"/>
    <mergeCell ref="M34:M35"/>
    <mergeCell ref="N34:N35"/>
    <mergeCell ref="O34:O35"/>
    <mergeCell ref="P36:P39"/>
    <mergeCell ref="Q36:Q39"/>
    <mergeCell ref="AW36:AW40"/>
    <mergeCell ref="G36:G39"/>
    <mergeCell ref="H36:H39"/>
    <mergeCell ref="I36:I39"/>
    <mergeCell ref="J36:J39"/>
    <mergeCell ref="K36:K39"/>
    <mergeCell ref="A34:A35"/>
    <mergeCell ref="B34:B35"/>
    <mergeCell ref="C34:C35"/>
    <mergeCell ref="D34:D35"/>
    <mergeCell ref="E34:E35"/>
    <mergeCell ref="F34:F35"/>
    <mergeCell ref="G34:G35"/>
    <mergeCell ref="H34:H35"/>
    <mergeCell ref="I34:I35"/>
    <mergeCell ref="O28:O32"/>
    <mergeCell ref="P28:P32"/>
    <mergeCell ref="Q28:Q32"/>
    <mergeCell ref="AW28:AW33"/>
    <mergeCell ref="BB26:BB27"/>
    <mergeCell ref="A28:A32"/>
    <mergeCell ref="B28:B32"/>
    <mergeCell ref="C28:C32"/>
    <mergeCell ref="D28:D32"/>
    <mergeCell ref="E28:E32"/>
    <mergeCell ref="F28:F32"/>
    <mergeCell ref="J22:J25"/>
    <mergeCell ref="K22:K25"/>
    <mergeCell ref="L22:L25"/>
    <mergeCell ref="M22:M25"/>
    <mergeCell ref="N22:N25"/>
    <mergeCell ref="O22:O25"/>
    <mergeCell ref="G28:G32"/>
    <mergeCell ref="H28:H32"/>
    <mergeCell ref="I28:I32"/>
    <mergeCell ref="J28:J32"/>
    <mergeCell ref="K28:K32"/>
    <mergeCell ref="L28:L32"/>
    <mergeCell ref="P22:P25"/>
    <mergeCell ref="Q22:Q25"/>
    <mergeCell ref="AW22:AW25"/>
    <mergeCell ref="M28:M32"/>
    <mergeCell ref="N28:N32"/>
    <mergeCell ref="BB20:BB21"/>
    <mergeCell ref="A22:A25"/>
    <mergeCell ref="B22:B25"/>
    <mergeCell ref="C22:C25"/>
    <mergeCell ref="D22:D25"/>
    <mergeCell ref="E22:E25"/>
    <mergeCell ref="F22:F25"/>
    <mergeCell ref="G22:G25"/>
    <mergeCell ref="H22:H25"/>
    <mergeCell ref="I22:I25"/>
    <mergeCell ref="M19:M21"/>
    <mergeCell ref="N19:N21"/>
    <mergeCell ref="O19:O21"/>
    <mergeCell ref="Q19:Q21"/>
    <mergeCell ref="R19:R21"/>
    <mergeCell ref="AW19:AW21"/>
    <mergeCell ref="P20:P21"/>
    <mergeCell ref="G19:G21"/>
    <mergeCell ref="H19:H21"/>
    <mergeCell ref="I19:I21"/>
    <mergeCell ref="J19:J21"/>
    <mergeCell ref="K19:K21"/>
    <mergeCell ref="L19:L21"/>
    <mergeCell ref="A19:A21"/>
    <mergeCell ref="L15:L17"/>
    <mergeCell ref="P12:P13"/>
    <mergeCell ref="Q12:Q13"/>
    <mergeCell ref="R12:R13"/>
    <mergeCell ref="B19:B21"/>
    <mergeCell ref="C19:C21"/>
    <mergeCell ref="D19:D21"/>
    <mergeCell ref="E19:E21"/>
    <mergeCell ref="F19:F21"/>
    <mergeCell ref="M15:M17"/>
    <mergeCell ref="N15:N17"/>
    <mergeCell ref="O15:O17"/>
    <mergeCell ref="P15:P17"/>
    <mergeCell ref="K9:K11"/>
    <mergeCell ref="L9:L11"/>
    <mergeCell ref="A9:A11"/>
    <mergeCell ref="B9:B11"/>
    <mergeCell ref="AW12:AW18"/>
    <mergeCell ref="A15:A17"/>
    <mergeCell ref="B15:B17"/>
    <mergeCell ref="C15:C17"/>
    <mergeCell ref="D15:D17"/>
    <mergeCell ref="E15:E17"/>
    <mergeCell ref="F15:F17"/>
    <mergeCell ref="J12:J13"/>
    <mergeCell ref="K12:K13"/>
    <mergeCell ref="L12:L13"/>
    <mergeCell ref="M12:M13"/>
    <mergeCell ref="N12:N13"/>
    <mergeCell ref="O12:O13"/>
    <mergeCell ref="Q15:Q17"/>
    <mergeCell ref="R16:R17"/>
    <mergeCell ref="G15:G17"/>
    <mergeCell ref="H15:H17"/>
    <mergeCell ref="I15:I17"/>
    <mergeCell ref="J15:J17"/>
    <mergeCell ref="K15:K17"/>
    <mergeCell ref="C9:C11"/>
    <mergeCell ref="D9:D11"/>
    <mergeCell ref="E9:E11"/>
    <mergeCell ref="F9:F11"/>
    <mergeCell ref="AW9:AW11"/>
    <mergeCell ref="A12:A13"/>
    <mergeCell ref="B12:B13"/>
    <mergeCell ref="C12:C13"/>
    <mergeCell ref="D12:D13"/>
    <mergeCell ref="E12:E13"/>
    <mergeCell ref="F12:F13"/>
    <mergeCell ref="G12:G13"/>
    <mergeCell ref="H12:H13"/>
    <mergeCell ref="I12:I13"/>
    <mergeCell ref="M9:M11"/>
    <mergeCell ref="N9:N11"/>
    <mergeCell ref="O9:O11"/>
    <mergeCell ref="P9:P11"/>
    <mergeCell ref="Q9:Q11"/>
    <mergeCell ref="R9:R10"/>
    <mergeCell ref="G9:G11"/>
    <mergeCell ref="H9:H11"/>
    <mergeCell ref="I9:I11"/>
    <mergeCell ref="J9:J11"/>
  </mergeCells>
  <hyperlinks>
    <hyperlink ref="AM87" r:id="rId1" xr:uid="{E05D71FA-F491-4EE6-A576-8E3F9321E4C0}"/>
    <hyperlink ref="AO87" r:id="rId2" xr:uid="{A388E364-BF80-4FF0-93D5-920FCB1374DC}"/>
  </hyperlinks>
  <printOptions horizontalCentered="1" verticalCentered="1"/>
  <pageMargins left="0.39370078740157483" right="0.39370078740157483" top="0.39370078740157483" bottom="0.39370078740157483" header="0.39370078740157483" footer="0.31496062992125984"/>
  <pageSetup paperSize="5" scale="10" fitToHeight="0" orientation="landscape" r:id="rId3"/>
  <headerFooter>
    <oddHeader>&amp;F</oddHeader>
    <oddFooter>&amp;L_x000D_&amp;1#&amp;"Arial Narrow"&amp;10&amp;K000000 Clasificada</oddFooter>
  </headerFooter>
  <colBreaks count="1" manualBreakCount="1">
    <brk id="49" max="150"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8F4C2-7EFA-4CC1-8768-E23C543A3B86}">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308" t="s">
        <v>789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3ED2C-6B45-4BCE-8BDB-D04240C7A601}">
  <dimension ref="A1:A30"/>
  <sheetViews>
    <sheetView topLeftCell="A29" workbookViewId="0">
      <selection activeCell="A27" sqref="A27:A30"/>
    </sheetView>
  </sheetViews>
  <sheetFormatPr baseColWidth="10" defaultRowHeight="14.4" x14ac:dyDescent="0.3"/>
  <cols>
    <col min="1" max="1" width="200" customWidth="1"/>
  </cols>
  <sheetData>
    <row r="1" spans="1:1" x14ac:dyDescent="0.3">
      <c r="A1" s="445"/>
    </row>
    <row r="2" spans="1:1" x14ac:dyDescent="0.3">
      <c r="A2" s="445"/>
    </row>
    <row r="3" spans="1:1" ht="35.4" customHeight="1" x14ac:dyDescent="0.3">
      <c r="A3" s="445"/>
    </row>
    <row r="4" spans="1:1" x14ac:dyDescent="0.3">
      <c r="A4" s="309">
        <v>2023</v>
      </c>
    </row>
    <row r="5" spans="1:1" x14ac:dyDescent="0.3">
      <c r="A5" s="310" t="s">
        <v>790</v>
      </c>
    </row>
    <row r="6" spans="1:1" ht="373.8" customHeight="1" x14ac:dyDescent="0.3">
      <c r="A6" s="311" t="s">
        <v>791</v>
      </c>
    </row>
    <row r="7" spans="1:1" x14ac:dyDescent="0.3">
      <c r="A7" s="310"/>
    </row>
    <row r="8" spans="1:1" x14ac:dyDescent="0.3">
      <c r="A8" s="310" t="s">
        <v>792</v>
      </c>
    </row>
    <row r="9" spans="1:1" ht="403.2" x14ac:dyDescent="0.3">
      <c r="A9" s="311" t="s">
        <v>793</v>
      </c>
    </row>
    <row r="10" spans="1:1" x14ac:dyDescent="0.3">
      <c r="A10" s="310"/>
    </row>
    <row r="11" spans="1:1" x14ac:dyDescent="0.3">
      <c r="A11" s="310" t="s">
        <v>794</v>
      </c>
    </row>
    <row r="12" spans="1:1" ht="116.4" customHeight="1" x14ac:dyDescent="0.3">
      <c r="A12" s="311" t="s">
        <v>795</v>
      </c>
    </row>
    <row r="13" spans="1:1" x14ac:dyDescent="0.3">
      <c r="A13" s="310"/>
    </row>
    <row r="14" spans="1:1" x14ac:dyDescent="0.3">
      <c r="A14" s="310"/>
    </row>
    <row r="15" spans="1:1" x14ac:dyDescent="0.3">
      <c r="A15" s="312" t="s">
        <v>790</v>
      </c>
    </row>
    <row r="16" spans="1:1" x14ac:dyDescent="0.3">
      <c r="A16" s="310"/>
    </row>
    <row r="17" spans="1:1" x14ac:dyDescent="0.3">
      <c r="A17" s="309">
        <v>2024</v>
      </c>
    </row>
    <row r="18" spans="1:1" x14ac:dyDescent="0.3">
      <c r="A18" s="309" t="s">
        <v>790</v>
      </c>
    </row>
    <row r="19" spans="1:1" ht="250.2" customHeight="1" x14ac:dyDescent="0.3">
      <c r="A19" s="311" t="s">
        <v>796</v>
      </c>
    </row>
    <row r="20" spans="1:1" x14ac:dyDescent="0.3">
      <c r="A20" s="313" t="s">
        <v>792</v>
      </c>
    </row>
    <row r="21" spans="1:1" ht="409.6" x14ac:dyDescent="0.3">
      <c r="A21" s="311" t="s">
        <v>797</v>
      </c>
    </row>
    <row r="22" spans="1:1" ht="409.6" x14ac:dyDescent="0.3">
      <c r="A22" s="311" t="s">
        <v>798</v>
      </c>
    </row>
    <row r="23" spans="1:1" x14ac:dyDescent="0.3">
      <c r="A23" s="310" t="s">
        <v>799</v>
      </c>
    </row>
    <row r="24" spans="1:1" ht="244.8" x14ac:dyDescent="0.3">
      <c r="A24" s="311" t="s">
        <v>800</v>
      </c>
    </row>
    <row r="25" spans="1:1" x14ac:dyDescent="0.3">
      <c r="A25" s="314" t="s">
        <v>801</v>
      </c>
    </row>
    <row r="26" spans="1:1" ht="172.8" x14ac:dyDescent="0.3">
      <c r="A26" s="315" t="s">
        <v>802</v>
      </c>
    </row>
    <row r="27" spans="1:1" x14ac:dyDescent="0.3">
      <c r="A27" s="316" t="s">
        <v>803</v>
      </c>
    </row>
    <row r="28" spans="1:1" ht="216" x14ac:dyDescent="0.3">
      <c r="A28" s="317" t="s">
        <v>804</v>
      </c>
    </row>
    <row r="29" spans="1:1" x14ac:dyDescent="0.3">
      <c r="A29" s="318" t="s">
        <v>805</v>
      </c>
    </row>
    <row r="30" spans="1:1" ht="331.2" x14ac:dyDescent="0.3">
      <c r="A30" s="319" t="s">
        <v>806</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PEI 2T</vt:lpstr>
      <vt:lpstr>conv</vt:lpstr>
      <vt:lpstr>hist modif</vt:lpstr>
      <vt:lpstr>'PEI 2T'!Área_de_impresión</vt:lpstr>
      <vt:lpstr>'PEI 2T'!Títulos_a_imprimir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2025-07-30T16:24:00Z</dcterms:created>
  <dcterms:modified xsi:type="dcterms:W3CDTF">2025-07-30T22:01:21Z</dcterms:modified>
</cp:coreProperties>
</file>