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001. MINTIC 2025\PES PEI\PUBLICACIONES\PUBLICACIONES 2T\PUBLICACIONES 2\"/>
    </mc:Choice>
  </mc:AlternateContent>
  <xr:revisionPtr revIDLastSave="0" documentId="13_ncr:1_{770B8B06-5A24-4DEF-9A16-4A0A2FD4E2C6}" xr6:coauthVersionLast="47" xr6:coauthVersionMax="47" xr10:uidLastSave="{00000000-0000-0000-0000-000000000000}"/>
  <bookViews>
    <workbookView xWindow="-108" yWindow="-108" windowWidth="23256" windowHeight="12456" xr2:uid="{6D68576D-6672-405F-B7FE-3C2FF5328AD6}"/>
  </bookViews>
  <sheets>
    <sheet name="PES 2T" sheetId="1" r:id="rId1"/>
    <sheet name="conv" sheetId="2" r:id="rId2"/>
    <sheet name="hist modif " sheetId="3" r:id="rId3"/>
  </sheets>
  <externalReferences>
    <externalReference r:id="rId4"/>
    <externalReference r:id="rId5"/>
    <externalReference r:id="rId6"/>
  </externalReferences>
  <definedNames>
    <definedName name="_xlnm._FilterDatabase" localSheetId="0" hidden="1">'PES 2T'!$A$8:$BD$8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'PES 2T'!$A$1:$BF$101</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'PES 2T'!$1:$8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3" i="1" l="1"/>
  <c r="AU93" i="1"/>
  <c r="AI93" i="1"/>
  <c r="V93" i="1"/>
  <c r="AU92" i="1"/>
  <c r="AI92" i="1"/>
  <c r="AV92" i="1" s="1"/>
  <c r="V92" i="1"/>
  <c r="AU91" i="1"/>
  <c r="AI91" i="1"/>
  <c r="AV91" i="1" s="1"/>
  <c r="AU90" i="1"/>
  <c r="AI90" i="1"/>
  <c r="AV90" i="1" s="1"/>
  <c r="AU89" i="1"/>
  <c r="AI89" i="1"/>
  <c r="AV89" i="1" s="1"/>
  <c r="AU88" i="1"/>
  <c r="AI88" i="1"/>
  <c r="AV88" i="1" s="1"/>
  <c r="P88" i="1"/>
  <c r="AU87" i="1"/>
  <c r="AI87" i="1"/>
  <c r="AV87" i="1" s="1"/>
  <c r="V87" i="1"/>
  <c r="AI86" i="1"/>
  <c r="AV86" i="1" s="1"/>
  <c r="V86" i="1"/>
  <c r="AV85" i="1"/>
  <c r="AU85" i="1"/>
  <c r="AI85" i="1"/>
  <c r="V85" i="1"/>
  <c r="AU84" i="1"/>
  <c r="AI84" i="1"/>
  <c r="AV84" i="1" s="1"/>
  <c r="AV83" i="1"/>
  <c r="AU83" i="1"/>
  <c r="AI83" i="1"/>
  <c r="V83" i="1"/>
  <c r="AU82" i="1"/>
  <c r="V82" i="1"/>
  <c r="AU81" i="1"/>
  <c r="AI81" i="1"/>
  <c r="AV81" i="1" s="1"/>
  <c r="V81" i="1"/>
  <c r="AU80" i="1"/>
  <c r="AI80" i="1"/>
  <c r="AV80" i="1" s="1"/>
  <c r="V80" i="1"/>
  <c r="AI79" i="1"/>
  <c r="AV79" i="1" s="1"/>
  <c r="AU78" i="1"/>
  <c r="AI78" i="1"/>
  <c r="AV78" i="1" s="1"/>
  <c r="V78" i="1"/>
  <c r="AV77" i="1"/>
  <c r="V77" i="1"/>
  <c r="AU76" i="1"/>
  <c r="AI76" i="1"/>
  <c r="AV76" i="1" s="1"/>
  <c r="V76" i="1"/>
  <c r="AU75" i="1"/>
  <c r="AI75" i="1"/>
  <c r="AV75" i="1" s="1"/>
  <c r="AU74" i="1"/>
  <c r="AI74" i="1"/>
  <c r="AV74" i="1" s="1"/>
  <c r="AU73" i="1"/>
  <c r="AI73" i="1"/>
  <c r="AV73" i="1" s="1"/>
  <c r="AU72" i="1"/>
  <c r="AI72" i="1"/>
  <c r="AV72" i="1" s="1"/>
  <c r="P72" i="1"/>
  <c r="J72" i="1"/>
  <c r="AU71" i="1"/>
  <c r="AI71" i="1"/>
  <c r="AV71" i="1" s="1"/>
  <c r="P71" i="1"/>
  <c r="AU70" i="1"/>
  <c r="AI70" i="1"/>
  <c r="AV70" i="1" s="1"/>
  <c r="P70" i="1"/>
  <c r="K70" i="1"/>
  <c r="J70" i="1"/>
  <c r="AU69" i="1"/>
  <c r="AI69" i="1"/>
  <c r="AV69" i="1" s="1"/>
  <c r="AU68" i="1"/>
  <c r="AI68" i="1"/>
  <c r="AV68" i="1" s="1"/>
  <c r="V68" i="1"/>
  <c r="AU67" i="1"/>
  <c r="AI67" i="1"/>
  <c r="AV67" i="1" s="1"/>
  <c r="AU66" i="1"/>
  <c r="AI66" i="1"/>
  <c r="AV66" i="1" s="1"/>
  <c r="P66" i="1"/>
  <c r="AU65" i="1"/>
  <c r="AI65" i="1"/>
  <c r="AV65" i="1" s="1"/>
  <c r="AU64" i="1"/>
  <c r="AI64" i="1"/>
  <c r="AV64" i="1" s="1"/>
  <c r="V64" i="1"/>
  <c r="P64" i="1"/>
  <c r="AU63" i="1"/>
  <c r="AU62" i="1"/>
  <c r="AI62" i="1"/>
  <c r="AV62" i="1" s="1"/>
  <c r="V62" i="1"/>
  <c r="P62" i="1"/>
  <c r="AU61" i="1"/>
  <c r="AI61" i="1"/>
  <c r="AV61" i="1" s="1"/>
  <c r="V61" i="1"/>
  <c r="AU60" i="1"/>
  <c r="AI60" i="1"/>
  <c r="AV60" i="1" s="1"/>
  <c r="AU59" i="1"/>
  <c r="AI59" i="1"/>
  <c r="AV59" i="1" s="1"/>
  <c r="AU58" i="1"/>
  <c r="AI58" i="1"/>
  <c r="AV58" i="1" s="1"/>
  <c r="V58" i="1"/>
  <c r="AU57" i="1"/>
  <c r="AI57" i="1"/>
  <c r="AV57" i="1" s="1"/>
  <c r="P57" i="1"/>
  <c r="AV55" i="1"/>
  <c r="AU55" i="1"/>
  <c r="AI55" i="1"/>
  <c r="V55" i="1"/>
  <c r="AU54" i="1"/>
  <c r="AI54" i="1"/>
  <c r="AV54" i="1" s="1"/>
  <c r="AV53" i="1"/>
  <c r="AU53" i="1"/>
  <c r="AI53" i="1"/>
  <c r="V53" i="1"/>
  <c r="AU52" i="1"/>
  <c r="AI52" i="1"/>
  <c r="AV52" i="1" s="1"/>
  <c r="AU51" i="1"/>
  <c r="AI51" i="1"/>
  <c r="AV51" i="1" s="1"/>
  <c r="AU50" i="1"/>
  <c r="AI50" i="1"/>
  <c r="AV50" i="1" s="1"/>
  <c r="V50" i="1"/>
  <c r="P50" i="1"/>
  <c r="K50" i="1"/>
  <c r="J50" i="1"/>
  <c r="AU49" i="1"/>
  <c r="AI49" i="1"/>
  <c r="AV49" i="1" s="1"/>
  <c r="AU48" i="1"/>
  <c r="AI48" i="1"/>
  <c r="AV48" i="1" s="1"/>
  <c r="V48" i="1"/>
  <c r="AU47" i="1"/>
  <c r="AI47" i="1"/>
  <c r="AV47" i="1" s="1"/>
  <c r="V47" i="1"/>
  <c r="AI46" i="1"/>
  <c r="AV46" i="1" s="1"/>
  <c r="AA46" i="1"/>
  <c r="Y46" i="1"/>
  <c r="AI45" i="1"/>
  <c r="AV45" i="1" s="1"/>
  <c r="AA45" i="1"/>
  <c r="Y45" i="1"/>
  <c r="AV44" i="1"/>
  <c r="AU44" i="1"/>
  <c r="AU43" i="1"/>
  <c r="AI43" i="1"/>
  <c r="AV43" i="1" s="1"/>
  <c r="P43" i="1"/>
  <c r="AU42" i="1"/>
  <c r="AI42" i="1"/>
  <c r="AV42" i="1" s="1"/>
  <c r="AU41" i="1"/>
  <c r="AI41" i="1"/>
  <c r="AV41" i="1" s="1"/>
  <c r="AU40" i="1"/>
  <c r="AI40" i="1"/>
  <c r="AV40" i="1" s="1"/>
  <c r="AU39" i="1"/>
  <c r="AI39" i="1"/>
  <c r="AV39" i="1" s="1"/>
  <c r="AU38" i="1"/>
  <c r="AI38" i="1"/>
  <c r="AV38" i="1" s="1"/>
  <c r="AU37" i="1"/>
  <c r="AI37" i="1"/>
  <c r="AV37" i="1" s="1"/>
  <c r="AU36" i="1"/>
  <c r="AI36" i="1"/>
  <c r="AV36" i="1" s="1"/>
  <c r="AU35" i="1"/>
  <c r="AI35" i="1"/>
  <c r="AV35" i="1" s="1"/>
  <c r="AU34" i="1"/>
  <c r="AI34" i="1"/>
  <c r="AV34" i="1" s="1"/>
  <c r="AU33" i="1"/>
  <c r="AI33" i="1"/>
  <c r="AV33" i="1" s="1"/>
  <c r="AU32" i="1"/>
  <c r="AI32" i="1"/>
  <c r="AV32" i="1" s="1"/>
  <c r="AU31" i="1"/>
  <c r="AI31" i="1"/>
  <c r="AV31" i="1" s="1"/>
  <c r="V31" i="1"/>
  <c r="AU30" i="1"/>
  <c r="AI30" i="1"/>
  <c r="AV30" i="1" s="1"/>
  <c r="AU29" i="1"/>
  <c r="AI29" i="1"/>
  <c r="AV29" i="1" s="1"/>
  <c r="AU28" i="1"/>
  <c r="AI28" i="1"/>
  <c r="AV28" i="1" s="1"/>
  <c r="AU27" i="1"/>
  <c r="AI27" i="1"/>
  <c r="AV27" i="1" s="1"/>
  <c r="V27" i="1"/>
  <c r="AU26" i="1"/>
  <c r="AI26" i="1"/>
  <c r="AV26" i="1" s="1"/>
  <c r="AU25" i="1"/>
  <c r="AI25" i="1"/>
  <c r="AV25" i="1" s="1"/>
  <c r="V25" i="1"/>
  <c r="AV24" i="1"/>
  <c r="AU24" i="1"/>
  <c r="AI24" i="1"/>
  <c r="AV23" i="1"/>
  <c r="AU23" i="1"/>
  <c r="AI23" i="1"/>
  <c r="AV22" i="1"/>
  <c r="AU22" i="1"/>
  <c r="AI22" i="1"/>
  <c r="V22" i="1"/>
  <c r="AU21" i="1"/>
  <c r="AI21" i="1"/>
  <c r="AV21" i="1" s="1"/>
  <c r="V21" i="1"/>
  <c r="AV20" i="1"/>
  <c r="AU20" i="1"/>
  <c r="AI20" i="1"/>
  <c r="V20" i="1"/>
  <c r="AU19" i="1"/>
  <c r="AI19" i="1"/>
  <c r="AV19" i="1" s="1"/>
  <c r="P19" i="1"/>
  <c r="AU17" i="1"/>
  <c r="AI17" i="1"/>
  <c r="AV17" i="1" s="1"/>
  <c r="AU16" i="1"/>
  <c r="AI16" i="1"/>
  <c r="AV16" i="1" s="1"/>
  <c r="P16" i="1"/>
  <c r="AU15" i="1"/>
  <c r="AI15" i="1"/>
  <c r="AV15" i="1" s="1"/>
  <c r="P15" i="1"/>
  <c r="AU14" i="1"/>
  <c r="AI14" i="1"/>
  <c r="AV14" i="1" s="1"/>
  <c r="AU13" i="1"/>
  <c r="AI13" i="1"/>
  <c r="AV13" i="1" s="1"/>
  <c r="P13" i="1"/>
  <c r="AU12" i="1"/>
  <c r="AI12" i="1"/>
  <c r="AV12" i="1" s="1"/>
  <c r="V12" i="1"/>
  <c r="AU10" i="1"/>
  <c r="AI10" i="1"/>
  <c r="AV10" i="1" s="1"/>
  <c r="V10" i="1"/>
  <c r="AU9" i="1"/>
  <c r="AI9" i="1"/>
  <c r="AV9" i="1" s="1"/>
  <c r="V9" i="1"/>
  <c r="P9" i="1"/>
  <c r="AU46" i="1" l="1"/>
  <c r="AU45" i="1"/>
</calcChain>
</file>

<file path=xl/sharedStrings.xml><?xml version="1.0" encoding="utf-8"?>
<sst xmlns="http://schemas.openxmlformats.org/spreadsheetml/2006/main" count="1253" uniqueCount="706">
  <si>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</si>
  <si>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</si>
  <si>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</si>
  <si>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</si>
  <si>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</si>
  <si>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</si>
  <si>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</si>
  <si>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</si>
  <si>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</si>
  <si>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</si>
  <si>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</si>
  <si>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</si>
  <si>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</si>
  <si>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</si>
  <si>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</si>
  <si>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</si>
  <si>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Proyecto Fuente de Recursos vigencia 2024</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</si>
  <si>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</si>
  <si>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</si>
  <si>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</si>
  <si>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</si>
  <si>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</si>
  <si>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</si>
  <si>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</si>
  <si>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</si>
  <si>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</si>
  <si>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</si>
  <si>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</si>
  <si>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</si>
  <si>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</si>
  <si>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</si>
  <si>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</si>
  <si>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4T_2025</t>
  </si>
  <si>
    <t xml:space="preserve">Avance Acumulado 2025 </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</si>
  <si>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</si>
  <si>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</si>
  <si>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</si>
  <si>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</si>
  <si>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</si>
  <si>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</si>
  <si>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</si>
  <si>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</si>
  <si>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</si>
  <si>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</si>
  <si>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SI SE REQUIERE REPROGRAMAR META CON REZAGO EN 2025 JUSTIFICAR</t>
  </si>
  <si>
    <t>Meta Cuatrienio</t>
  </si>
  <si>
    <t>Avance meta cuatrienio</t>
  </si>
  <si>
    <t>Dependencia Responsable</t>
  </si>
  <si>
    <t>COLUMNA PARA FILTRAR POR DEPENDENCIA</t>
  </si>
  <si>
    <t>Código NUEVO iniciativa (ASPA)</t>
  </si>
  <si>
    <t>responsable area GITPSE</t>
  </si>
  <si>
    <t>ESTADO ENTREGA HV indicadores 2024</t>
  </si>
  <si>
    <t>link soportes/evidencias</t>
  </si>
  <si>
    <t>indicador hallazgo 14</t>
  </si>
  <si>
    <t>OBSERVACIONES A SEGUIMEINTO 3T</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</si>
  <si>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</si>
  <si>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</si>
  <si>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</si>
  <si>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</si>
  <si>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</si>
  <si>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</si>
  <si>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</si>
  <si>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</si>
  <si>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</si>
  <si>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</si>
  <si>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</si>
  <si>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</si>
  <si>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</si>
  <si>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</si>
  <si>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</si>
  <si>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</si>
  <si>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</si>
  <si>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</si>
  <si>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</si>
  <si>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</si>
  <si>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</si>
  <si>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</si>
  <si>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</si>
  <si>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</si>
  <si>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</si>
  <si>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</si>
  <si>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</si>
  <si>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</si>
  <si>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</si>
  <si>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</si>
  <si>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</si>
  <si>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</si>
  <si>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</si>
  <si>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</si>
  <si>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</si>
  <si>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</si>
  <si>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</si>
  <si>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</si>
  <si>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</si>
  <si>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</si>
  <si>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</si>
  <si>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</si>
  <si>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</si>
  <si>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</si>
  <si>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stock</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</si>
  <si>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</si>
  <si>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</si>
  <si>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</si>
  <si>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</si>
  <si>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</si>
  <si>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</si>
  <si>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 xml:space="preserve">2.1 Dirección de Infraestructura </t>
  </si>
  <si>
    <t>E1-L1-2000</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</si>
  <si>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</si>
  <si>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</si>
  <si>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</si>
  <si>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</si>
  <si>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</si>
  <si>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</si>
  <si>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</si>
  <si>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</si>
  <si>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</si>
  <si>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</si>
  <si>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</si>
  <si>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</si>
  <si>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</si>
  <si>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</si>
  <si>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</si>
  <si>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</si>
  <si>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</si>
  <si>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</si>
  <si>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</si>
  <si>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</si>
  <si>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</si>
  <si>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</si>
  <si>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</si>
  <si>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</si>
  <si>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</si>
  <si>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</si>
  <si>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</si>
  <si>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</si>
  <si>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</si>
  <si>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</si>
  <si>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</si>
  <si>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</si>
  <si>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</si>
  <si>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</si>
  <si>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 xml:space="preserve">1.090 puntos de conectividad </t>
  </si>
  <si>
    <t>cumplido en la vigencia 2023</t>
  </si>
  <si>
    <t>meta cumplida vigencia 2023</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</si>
  <si>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</si>
  <si>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</si>
  <si>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</si>
  <si>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</si>
  <si>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</si>
  <si>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</si>
  <si>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</si>
  <si>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</si>
  <si>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</si>
  <si>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</si>
  <si>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</si>
  <si>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</si>
  <si>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</si>
  <si>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</si>
  <si>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</si>
  <si>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</si>
  <si>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</si>
  <si>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</si>
  <si>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</si>
  <si>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</si>
  <si>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</si>
  <si>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Enero: Se realizó la planificación de las contribuciones que se van a presentar en 2025
Febrero: Durante el mes de febrero se asistieron a las reuniones del WP5D y de COMTELCA, lo que permite adquirir insumos para la construcción de las posturas.
Marzo: Se asistió a la reunión del Comtelca, al MWC, al Satshow, al SG6 y al SG7, acorde con la Agenda de Participación Internacional donde se obtuvieron insumos para la construcción de posturas</t>
  </si>
  <si>
    <t>no aplica</t>
  </si>
  <si>
    <t xml:space="preserve">Abril:Las 6 actividades que contiene el plan para el año 2025 se encuentran en tiempo según cronograma.
Mayo: El avance reportado muestra una progreso constante y alineado con el cronograma establecido. Durante el primer cuatrimestre se logró completar el 32 % del plan anual, lo cual es coherente con el avance programado acumulado.
Junio: El avance reportado muestra una progreso alineado con el cronograma establecido. </t>
  </si>
  <si>
    <t>Agencia Nacional del Espectro</t>
  </si>
  <si>
    <t>E1-L1-5000</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</si>
  <si>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</si>
  <si>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</si>
  <si>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</si>
  <si>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</si>
  <si>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Se expidió la Resolución 31 del 5 de febrero de 2025 la cual actualiza el Apéndice A del Plan Técnico Nacional de Radiodifusión Sonora en FM.</t>
  </si>
  <si>
    <t>Se realizó la finalización de la elaboración del proyecto de resolución que actualiza los apéndice A y C del Plan Técnico Nacional de Radiodifusión Sonora en FM y el apéndice D del Plan Técnico Nacional de Radiodifusión Sonora en AM. Adicionalmente se dio inicio al proceso de revisión del acto administrativo.</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</si>
  <si>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</si>
  <si>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</si>
  <si>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</si>
  <si>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</si>
  <si>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Enero: Se realizó la Planeación de los proyectos en el mes de enero.
Febrero:Se realizó la discusión y definición de alcance de las actividades y se comenzaron a ajecutar la actividades
Marzo: Se realizaron las 3 actividades de años anteriores en proceso de cierre con documento final Sistemas de Transporte Inteligente (ITS)
Espectro para inteligenicia artificial
Redes móviles de acceso para sectores productivos</t>
  </si>
  <si>
    <t>Abril: Durante el mes de marzo se asistió a la reunión del WP4C, de COMTELCA, y a la reunión de la RCC. En estas reuniones se levanta información para la construcción de posturas.
Se construyeron contribuciones para la 45 reunión del CCP.II
Mayo: Durante el mes de mayo se asistieron virtualmente a las reuniones del WP4A, WP5C donde se levantó información para la construcción de las posturas de la CMR-27
Se asistió al WP5A donde Colombia aportó información que refleja su postura sobre el uso libre en la banda de 6 GHz.
Colombia presidió la reunión del SG5-RG LATAM donde promovio las posturas sobre interoperabilidad
Junio: Durante el mes de junio se presideron las reuniones del Grupo de Trabajo Preparatorio de Conferencia y del Grupo de Trabajo de Gestión del Espectro
Durante esta reunión se presentaron posturas sobre los puntos de agenda de la CMR-27. Durante el mes de junio se representó a la región en la segundo reunión preparatorio de conferencia de CEPT. Colombia representó al grupo regional LATAM en la reunión del SG5 del UIT-T
Colombia participó virtualmente del WP5D y presentó su contribución sobre el uso de IMT en Colombia</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</si>
  <si>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</si>
  <si>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</si>
  <si>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</si>
  <si>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</si>
  <si>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Actividades de vigilancia, inspección y control ejecutadas:
- Vigilancia: Mediciones del servicio de televisión en tecnología analógica y digital en los siguientes municipios:  Chinavita (Boyacá) 3 puntos y 36 verificaciones a operadores, Soracá (Boyacá)  3 puntos y 36 verificaciones a operadores y  Sotaquira (Boyacá)  3 puntos y 36 verificaciones a operadores 
* Se realizaron mediciones del Plan Anual de Vigilancia 2025: Banda 370-400MHz, Banda 3500 MHz, Banda 2500 MHz, Radionavegación Aeronáutica y Banda AWS.
* Se realizaron mediciones recurrentes: Banda 900 MHz, Banda RDS FM (Ocupación y parámetros), Móvil Aeronáutico, Y Banda 2400 MHz.
* Se realizaron mediciones para la atención de solicitudes fuera del Plan Anual de Vigilancia 2025
* EMR Funza: Se monitorearon las frecuencias TX 156.0625MHz y RX 151.0625MHz, para identificar posibles interferencia en el servicio.
* EMR Bogotá 3: Se realizaron monitoreos con el fin de identificar el uso no autorizado en las frecuencias: 148.375 MHz, 151 MHz, 151.6125 MHz, 152.875 MHz, 155.6 MHz, 156.0625 MHz, 156.725 MHz, 160.7125 MHz, 160.7375 MHz y 160.8125 MHz.
* EMR Pereira: Se realiza el monitoreo de las frecuencias: 149.0625 MHz, 153.6875 MHz, 154.0875 MHz, 155.6135 MHz.
* EMR Cali y Popayán: Se continúan con los monitoreos en modo directo de las frecuencias 90.1 MHz y 90.2 MHz para detectar usos no autorizados por parte de grupos armados al margen de la ley.
* Se realiza monitoreos del segmento de frecuencia 3380-3460 MHz para verificar si el segmento presenta ocupación por parte del operador Telecall.
* EMR Villavicencio: Se realizaron monitoreos con el fin de identificar el uso no autorizado en las frecuencias: 422.4 MHz, 861.9625 MHz, 862.2125 MHz, 866.0625 MHz, 866.5625 MHz, 866.8125 MHz, 867.0625 MHz, 867.3125 MHz, 867.5625 MHz, 867.8125 MHz, 868.0625 MHz, 868.3125 MHz, 866.5625 MHz, 866.8125 MHz, 867.0625 MHz, 867.3125 MHz, 867.5625 MHz, 867.8125 MHz, 868.0625 MHz, 868.3125 MHz, 868.7875 MHz, 154.3875 MHz, 161.4875 MHz, 5492 MHz y 5739 MHz.
- Inspección:  69 verificaciones en campo, mediante las cuales  se atendieron casos relacionados con visitas técnicas a usuarios de redes y/o servicios de radiocomunicaciones, así como también la verificación del posible uso clandestino del espectro. Éstas verificaciones se llevaron a cabo en diferentes municipios de los departamentos de Valle del Cauca, Bolívar, Cundinamarca, Boyacá, Cauca, Tolima, Santander, Antioquia, Atlántico y Cesar. Tres (3) mediciones tipo malla en Ubate, Funza y Cota (Cundinamarca), así como, tres estaciones escogidas aleatoriamente que se les había entregado certificación de conformidad, con el fin de corroborar su escenario y cumplimiento de los niveles de campos electromagnéticos.
- Control: Se proyectaron los siguientes actos administrativos: 24 de trámite, 5 decisiones de primera instancia.</t>
  </si>
  <si>
    <t>Vigilancia: Mediciones del servicio de televisión en tecnología analógica y digital en los siguientes municipios:  Granada (Meta) 5 puntos y 60 verificaciones a operadores, Puerto Concordia (Meta)  3 puntos y 36 verificaciones a operadores, Fuente de Oro (Meta)  3 puntos y 36 verificaciones a operadores, San Martin  (Meta) 5 puntos y 60 verificaciones a operadores, Villavicencio (Meta)  13 puntos y 78 verificaciones a operadores,  Cubarral (Meta)  3 puntos y 36 verificaciones a operadores, Acacias  (Meta)  5 puntos y 60 verificaciones a operadores, Puerto Lopez  (Meta)  5 puntos y 60 verificaciones a operadores, Mani (Casanare)  3 puntos y 36 verificaciones a operadores.
Se realizaron mediciones del Plan Anual de Vigilancia 2025: 
● Movil Aeronaútico: medición en el segmento 117MHz a 137MHz.
● Banda de 700 MHz: medición en el segmento 698 MHz a 803 MHz.
● Banda de 859 MHz: medición en el segmento 806 MHz a 894 MHz.
● Banda Fijo y Movil: medición en el segmento 156 MHz a 164 MHz
● Radiodifusión Sonora FM: medición en el segmento 87 MHz a 109 MHz.
-Se realizaron mediciones recurrentes: 
● Banda de 900 MHz: medición en el segmento 894 MHz a 915 MHz y 944 MHz a 960 MHz
● Banda de 2400 MHz: medición en el segmento 2400 MHz a 2483,5 MHz.
Inspección: Se realizaron sesenta y cinco (65) verificaciones en campo, mediante las cuales se atendieron casos relacionados con visitas técnicas a usuarios de redes y/o servicios de radiocomunicaciones, así como también la verificación del posible uso clandestino del espectro. Y se realizaron cuatro (4) mediciones tipo malla en los municipios de Ventaquemada, Paipa, Garagoa y Nobsa (Boyacá), así como, a estaciones escogidas aleatoriamente que se les había entregado certificación de conformidad, con el fin de corroborar su escenario y cumplimiento de los niveles de campos electromagnéticos.
Control: Se realizó la proyección de: 6 decisiones de primera instancia, 6 pliegos de cargo, 4 legalizaciones de decomiso, 1 acto solicitud de juzgado y 2 traslados de alegatos, asi mismo se realizaron 16 requerimientos y 1 memorando de improcedencia. En total 36 actos administrativos. 
Se expidieron los siguientes actos administrativos: 3 Actos de legalización de equipos decomisados, 1 Acto que ordena la imposición de medida cautelar y 1 Resolución de archivo y decomiso definitivo, de un total de  21 proyectos de actos administrativos.</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</si>
  <si>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</si>
  <si>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</si>
  <si>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</si>
  <si>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</si>
  <si>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Enero: Se realizó la Planeación de los proyectos en el mes de enero
Febrero: Presentación con resultados del contrato (170) de (2024) por parte de la Universidad Externado de Colombia y presentación de la propuesta de agenda para el Congreso Internacional de veinte veinticinco.
Marzo: Encuentro con la Universidad Externado de Colombia relacionado con el Convenio 170 de 2024 para analizar el uso no autorizado del espectro radioeléctrico (Cartilla Informativa). Sesión de monitoreo de los compromisos posteriores al contrato (elaboración de artículo académico) por parte de la Universidad de Manizales en el marco del Convenio 163.</t>
  </si>
  <si>
    <t>1)	Se desarrolló de espacio de Innovación INNOVANE. Se llevó a cabo diferentes charlas y cursos prototipado y preparación para la comunicación del PITCH. 
2)	Documentos y términos de referencia de la Convivencia del Servicio Aeronáutico.</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</si>
  <si>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</si>
  <si>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</si>
  <si>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</si>
  <si>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</si>
  <si>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</si>
  <si>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</si>
  <si>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</si>
  <si>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la Entidad continua estableciendo la relación de 4 estudiantes por equipo</t>
  </si>
  <si>
    <t>Para el 2T, la Entidad continua estableciendo la relación de 4 estudiantes por equipo</t>
  </si>
  <si>
    <t>Computadores para Educar</t>
  </si>
  <si>
    <t>E1-L3-2000</t>
  </si>
  <si>
    <t>Terminales de cómputo con contenidos digitales entregadas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</si>
  <si>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</si>
  <si>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</si>
  <si>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la entidad avanzo con la entrega a sedes educativas de equipos de computo correspondientes al rezago del año 2024</t>
  </si>
  <si>
    <t>Para el 2T la entidad avanzo con la entrega de 3,496  a sedes educativas de equipos de computo correspondientes al rezago del año 2024</t>
  </si>
  <si>
    <t>Terminales de cómputo con contenidos digitales entregadas a sedes educativas para uso de docentes</t>
  </si>
  <si>
    <t>Esta meta consiste en entregar equipos de cómputo a sedes educativas públicas, bibliotecas públicas y casas de la cultura, una vez los docentes realizan la formacion otorgada por CPE</t>
  </si>
  <si>
    <t>Sumatoria de equipos entregados  de cómputo a sedes educativas públicas, bibliotecas públicas y casas de la cultura una vez los docentes realizan la formacion otorgada por CPE</t>
  </si>
  <si>
    <t>Para el 1T la entidad se encuentra en la fase de planeación para despacho de equipos de computo para personal docente, se proyecta a iniciar entrega en el 2 semestre del año</t>
  </si>
  <si>
    <t>Para el 2T la entidad se encuentra en la actualización de estrategia de formación; con el fin de iniciar la ejecución y despacho de equipos de computo</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</si>
  <si>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</si>
  <si>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</si>
  <si>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</si>
  <si>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La actividad se tiene planeada reportar al finalizar la totalidad de entrega de equipos de computo; razón por la cual se proyecta a reportat en el mes de diciembre 2025</t>
  </si>
  <si>
    <t>Para el 2T con la entrega de 30,162 equipos de computo se ha beneficiado a 321,321 estudiantes matriculados en las sedes que recibieron beneficio.</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</si>
  <si>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</si>
  <si>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</si>
  <si>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</si>
  <si>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 xml:space="preserve">En el 1T La entidad gestióno la totalidad de PQRS radicados, en donse de presentaron un total de 962 casos </t>
  </si>
  <si>
    <t>Sedes educativas oficiales con acceso a terminales de cómputo y contenidos digitales</t>
  </si>
  <si>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videos. </t>
  </si>
  <si>
    <t xml:space="preserve">Cantidad de Sedes educativas beneficiadas con nuevas tecnologías equivalen a sedes educativas con laboratorios, se determina que la relación es de 1 a 1; entrega de 1 laboratorio a 1 sede educativa. </t>
  </si>
  <si>
    <t>En el 1T La entidad proyecta iniciar la entrega de laboratorios en el segundo semestre del año, una vez se realice el proceso de focalización</t>
  </si>
  <si>
    <t>En el 2T La entidad se encuentra en la actualización de estrategia de formación; con el fin de iniciar la ejecución y despacho de laboratorios para beneficio de sedes educativas públicas</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</si>
  <si>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</si>
  <si>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</si>
  <si>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</si>
  <si>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</si>
  <si>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En el 1T se realizo la formación de docentes correspondientes a formación rezago de los años 2023 (609) y 2024 (917)</t>
  </si>
  <si>
    <t xml:space="preserve">En el 2T La entidad se encuentra en la actualización de estrategia de formación; con el fin de iniciar la ejecución de formacion docente </t>
  </si>
  <si>
    <t>En el marco del redireccionamiento de la entidad se ha redefinido la estrategia de formación de computadores para educar, desde un enfoque integral y territorial. Esta estrategia proyecta ser desarrollada a partir del mes de agosto. </t>
  </si>
  <si>
    <t xml:space="preserve">Docentes acompañados en procesos de educativos con tecnologías digitales </t>
  </si>
  <si>
    <t xml:space="preserve">Eventos de socialización de experiencias exitosas en el uso práctico de las tecnologías de la información en la educación. </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</si>
  <si>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</si>
  <si>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</si>
  <si>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En el 1T no se reporta la realización de eventos, toda vez que la Entidad proyectó iniciar la gestión de eventos  en el 2 semestre de 2025</t>
  </si>
  <si>
    <t>En el 2T La entidad se encuentra en la actualización de estrategia de formación; con el fin de iniciar la ejecución de eventos</t>
  </si>
  <si>
    <t>Estudiantes acompañados en procesos educativos con tecnologías digitales.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</si>
  <si>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</si>
  <si>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</si>
  <si>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En el 1T se realizo la formación de estudiantes correspondientes a formación rezago de los años 2023 (9500) y 2024 (10154)</t>
  </si>
  <si>
    <t xml:space="preserve">En el 2T La entidad se encuentra en la actualización de estrategia de formación; con el fin de iniciar la ejecución de acompañamiento de estudiantes </t>
  </si>
  <si>
    <t>Personas capacitadas en temas TIC</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</si>
  <si>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</si>
  <si>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</si>
  <si>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En el 1T no se reporta capacitación de personas, toda vez que la Entidad proyectó iniciar la gestión de eventos  en el 2 semestre de 2025</t>
  </si>
  <si>
    <t xml:space="preserve">En el 2T La entidad se encuentra en la actualización de estrategia de formación; con el fin de iniciar la ejecución de capacitacion </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</si>
  <si>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</si>
  <si>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</si>
  <si>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</si>
  <si>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</si>
  <si>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la entidad inicio actividad de retoma de 5410 equipos obsoletos entregados por sedes educativas públicas </t>
  </si>
  <si>
    <t xml:space="preserve">En el 2T La entidad no presenta avance, sin embargo dicha meta se encuentra cumplida de acuerdo con lo planeado en su ejecución </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</si>
  <si>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</si>
  <si>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</si>
  <si>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</si>
  <si>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 xml:space="preserve">En el 1Tcon la activiad de retoma se da inicio a la demanufactura reportando 15,94 toneladas </t>
  </si>
  <si>
    <t>En el 2T la entidad reporta avance en la demanufactura de 14,43 toneladas, acumulando un avance de 30 tolenadas</t>
  </si>
  <si>
    <t>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</si>
  <si>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</si>
  <si>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</si>
  <si>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En el 1T no se reporta la realización de KITS RAEE, toda vez que la Entidad proyectó iniciar la gestión de eventos  en el 2 semestre de 2025</t>
  </si>
  <si>
    <t>En el 2T  se reporta la realización de 200 KITS RAEE</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</si>
  <si>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</si>
  <si>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</si>
  <si>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</si>
  <si>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En el 1T no se reporta capacitación en temas RAEE, toda vez que la Entidad proyectó iniciar la gestión de eventos  en el 2 semestre de 2025</t>
  </si>
  <si>
    <t xml:space="preserve">En el 2T  de acuerdo con la realización de talleres de innovacion y robotica, se determinan sensibilizaciones en temas RAEE,  beneficiando a 793 estudiantes y docentes </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</si>
  <si>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</si>
  <si>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</si>
  <si>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</si>
  <si>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En el 1T no se reporta realización de eventos, toda vez que la Entidad proyectó iniciar la gestión de eventos  en el 2 semestre de 2025</t>
  </si>
  <si>
    <t>En el 2T no se reporta realización de eventos, toda vez que la Entidad proyectó iniciar la gestión de eventos  en el 2 semestre de 2025</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</si>
  <si>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</si>
  <si>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</si>
  <si>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</si>
  <si>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</si>
  <si>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En el 1T se realizo la entrega directa de equipos de computo a estudiantes menores de edad correspondientes a entrega rezago de2024</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</si>
  <si>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</si>
  <si>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</si>
  <si>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</si>
  <si>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</si>
  <si>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</si>
  <si>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</si>
  <si>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</si>
  <si>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</si>
  <si>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</si>
  <si>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</si>
  <si>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</si>
  <si>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No se cuenta con un reporte específico para el Trimestre , dado que las certificaciones se emiten únicamente al finalizar el proceso formativo. Por lo tanto, la proyección de avance se realizará con base en los resultados acumulados hasta el mes de diciembre de 2025</t>
  </si>
  <si>
    <t>Dirección de Apropiación</t>
  </si>
  <si>
    <t>E1-L3-3000</t>
  </si>
  <si>
    <t>Formaciones en habilidades digitales</t>
  </si>
  <si>
    <t>Describe el número de formaciones que se realizan a través de la oferta de programas de formación de la Dirección de Apropiación de TIC</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</si>
  <si>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</si>
  <si>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</si>
  <si>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registraron avances en el marco del Convenio No. 1423-2025, suscrito el 11 de junio de 2025. En este periodo se cumplió con el cronograma de actividades previsto para el inicio del proceso de formación.
La Universidad de Pamplona entregó la estructura de los cursos básicos y avanzados en desarrollo de chatbots. Estos contenidos fueron revisados por la Dirección de Apropiación TIC (DATIC), que emitió observaciones técnicas y pedagógicas.
Con el objetivo de atender dichas observaciones, se llevó a cabo una mesa de trabajo conjunta. Como resultado de este espacio de articulación, la Universidad de Pamplona presentó una segunda versión de la estructura de los cursos, la cual se encuentra actualmente en proceso de revisión por parte de la DATIC.
Una vez finalizado este proceso de retroalimentación, la Universidad ajustará los contenidos, los cuales serán entregados en julio, con miras a la apertura oficial de los cursos en el mes de agosto.</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</si>
  <si>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</si>
  <si>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</si>
  <si>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</si>
  <si>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</si>
  <si>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</si>
  <si>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Se avanzó en el proceso contractual, específicamente en la gestión de las pólizas requeridas para la puesta en marcha del proyecto. Adicionalmente, se realizó un ajuste a la minuta contractual, el cual fue revisado y aprobado por el comité de contratación, en cumplimiento de los lineamientos establecidos para garantizar la viabilidad jurídica y técnica del proceso. Una vez se firme el contrato, se procederá con el inicio de la ejecución del proyecto.
El servicio de comunicaciones que se implementará beneficiará a la comunidad con discapacidad auditiva, la cual se encuentra dispersa en el territorio nacional. Asimismo, impactará positivamente a las personas oyentes de su entorno cercano con quienes interactúan, siempre y cuando cuenten con los dispositivos mínimos (como un smartphone) y acceso a conectividad a internet. Este servicio tiene como objetivo contribuir a la eliminación de barreras de comunicación y promover la inclusión social.</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</si>
  <si>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</si>
  <si>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</si>
  <si>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</si>
  <si>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</si>
  <si>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</si>
  <si>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</si>
  <si>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</si>
  <si>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</si>
  <si>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</si>
  <si>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</si>
  <si>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</si>
  <si>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</si>
  <si>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</si>
  <si>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</si>
  <si>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</si>
  <si>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</si>
  <si>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</si>
  <si>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</si>
  <si>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</si>
  <si>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</si>
  <si>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</si>
  <si>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</si>
  <si>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</si>
  <si>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</si>
  <si>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</si>
  <si>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</si>
  <si>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</si>
  <si>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</si>
  <si>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</si>
  <si>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</si>
  <si>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</si>
  <si>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</si>
  <si>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</si>
  <si>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</si>
  <si>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</si>
  <si>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</si>
  <si>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</si>
  <si>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</si>
  <si>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</si>
  <si>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</si>
  <si>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</si>
  <si>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</si>
  <si>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</si>
  <si>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</si>
  <si>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</si>
  <si>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</si>
  <si>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r>
      <rPr>
        <b/>
        <sz val="16"/>
        <rFont val="Arial Narrow"/>
        <family val="2"/>
      </rPr>
      <t>Durante el segundo semestre del año, se adelantaron las siguientes acciones:
SENATIC:</t>
    </r>
    <r>
      <rPr>
        <sz val="16"/>
        <rFont val="Arial Narrow"/>
        <family val="2"/>
      </rPr>
      <t xml:space="preserve">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t>
    </r>
    <r>
      <rPr>
        <b/>
        <sz val="16"/>
        <rFont val="Arial Narrow"/>
        <family val="2"/>
      </rPr>
      <t>GENERACION TIC:</t>
    </r>
    <r>
      <rPr>
        <sz val="16"/>
        <rFont val="Arial Narrow"/>
        <family val="2"/>
      </rPr>
      <t xml:space="preserve"> El proyecto estuvo en ejecución hasta el 30 de julio y alcanzó sus metas proyectadas. Sin embargo, en el proceso de liquidación, se confirmó una sobrejecución, en lo que se identificó 11.457 personas certificadas.
</t>
    </r>
    <r>
      <rPr>
        <b/>
        <sz val="16"/>
        <rFont val="Arial Narrow"/>
        <family val="2"/>
      </rPr>
      <t>TALENTO TECH:</t>
    </r>
    <r>
      <rPr>
        <sz val="16"/>
        <rFont val="Arial Narrow"/>
        <family val="2"/>
      </rPr>
      <t xml:space="preserve">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t>
    </r>
    <r>
      <rPr>
        <b/>
        <sz val="16"/>
        <rFont val="Arial Narrow"/>
        <family val="2"/>
      </rPr>
      <t>SOCIEDAD DIGITAL</t>
    </r>
    <r>
      <rPr>
        <sz val="16"/>
        <rFont val="Arial Narrow"/>
        <family val="2"/>
      </rPr>
      <t>: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r>
  </si>
  <si>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</si>
  <si>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</si>
  <si>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</si>
  <si>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</si>
  <si>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</si>
  <si>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</si>
  <si>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</si>
  <si>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</si>
  <si>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</si>
  <si>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Mediante contrato 1209-2025 con CanalTRO, con los CiberEmbajadores, se han realizado 274.107 sensibilizaciones en territorios, instituciones educativas, entidades públicas y privadas, a través de talleres formativos y pedagógicos, así como pautas publicitarias en eventos masivos de gran magnitud, fortaleciendo competencias digitales y fomentando cultura de autocuidado digital. Los temas abordados incluyeron Respeto en entornos virtuales, TIC en la Crianza: Uso responsable de la tecnología en el entorno familiar; Seguridad y Confianza Digital, Guerra Cognitiva y Fake News; Herramientas TIC para el Trabajo e Inteligencia Artificial. La estrategia ha hecho presencia en Caquetá, Vichada, La Guajira, Tolima, Putumayo, Huila y Bogotá. Los eventos con mayor participación fueron realizados a través de pautas publicitarias que impactaron aprox. a 265 mil personas. En los demás territorios, se desarollaron taller, donde se identificó la participación de hombres y mujeres mayores de 12 años, población campesina, víctima del conflicto armado, en condición de discapacidad, población Indígena, Afrocolombiana, Raizal, Rrom.</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</si>
  <si>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</si>
  <si>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</si>
  <si>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</si>
  <si>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</si>
  <si>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</si>
  <si>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</si>
  <si>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</si>
  <si>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</si>
  <si>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</si>
  <si>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 xml:space="preserve">Desde la misionalidad de la Agencia Nacional Digital se ha sostenido la operación y brindado soporte de los 3 Servicios Ciudadanos Digitales Base (Autenticación, Interoperabilidad y Carpeta Ciudadana). Paralelamente se están realizando mesas de trabajo con la Dirección de Gobierno Digital del MinTIC para la definición y estructuración de los anexos técnicos del convenio interadministrativo de Servicios Ciudadanos Digitales para la vigencia 2025, mediante el cual se soportará, evolucionará y articularán los Servicios. </t>
  </si>
  <si>
    <t>Corporación Agencia Nacional Digital</t>
  </si>
  <si>
    <t>E1-L2-2000</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</si>
  <si>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</si>
  <si>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</si>
  <si>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</si>
  <si>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</si>
  <si>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 xml:space="preserve">Desde la Agencia Nacional Digital durante el primer trimestre se realizó el acompañamiento a 57 entidades, Es pertinente anotar que, para concluir la fase final del acompañamiento se requiere la suscripción del Convenio de SCD para 2025.
Acueducto Mosquera
Agencia Nacional de Hidrocarburos
Alcadia Sincelejo
Alcaldia de aguaazul
Alcaldía de Barranquilla
Alcaldia de Bucaramanga
Alcaldia de Marinilla
Alcaldia de Nemocón
ALCALDIA DE PACHO
Alcaldía de Pacho Cundinamarca
Alcaldía de Sibaté
Alcaldia HatoNuevo Guajira
Alcaldia Ibague
Alcaldía municipal de Santuario 
Alcaldia Pacho Cundinamarca
Alcaldia Yopal
Artesanias de colombia 
Cajahonor
Codechoco
Comisión de Regulación de Comunicaciones
Comisión Nacional del Servicio Civil
Computadores Para Educar
Consejería Distrital de TIC de la Secretaría General de la Alcaldía Mayor de Bogotá
Consejo Profesional de Administración de Empresas
Consejo Profesional de Química de Colombia 
Cremil 
Departamento Administrativo de la Defensoría del Espacio Público
Direccion general maritima
E.S.E. HOSPITAL DE PALMAR DE VARELA
ESAP
Federación Nacional de Departamentos
Función Publica
Gobernación de Antioquia
Gobernación de Bolivar
Gobernación de Risaralda
Gobierno digital santander
IDIGER
Institución Universitaria Colegio Mayor del Cauca
Jefe Oficina Asesora de Planeación y Estudios Sectoriales MINTIC
La Virginia 
Minciencias
Ministerio de Relaciones Exteriores
Ministerio del Trabajo
Positiva Compañía de Seguros S.A.
Procuraduria
Secretaria de Habitat
Secretaría de Habitat
Secretaria Distrital de Hacienda de Bogotá
Secretaría Distrital de Salud
Sector Agropecuario
Sector Salud
Sector transporte
SIC Super Intendencia de Industria y Comercio
superintendencia nacional de salud - SNS 
Supersalud
Transunion  (Central de Riesgos)
Fondo de Ferrocarriles </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</si>
  <si>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</si>
  <si>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</si>
  <si>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</si>
  <si>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</si>
  <si>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En junio de 2025, la Agencia Nacional Digital, en articulación con la Dirección de Gobierno Digital del Ministerio de Tecnologías de la Información y las Comunicaciones (MinTIC), avanzó en la suscripción del Convenio Interadministrativo 11225 . Este acuerdo tiene como objetivo principal garantizar la operación, el soporte, la seguridad y la evolución continua de los Servicios Ciudadanos Digitales, así como del Portal Único del Estado Colombiano: GOV.CO.
Una vez formalizado el convenio, se dio inicio a la ejecución técnica de las actividades previstas, en concordancia con los alcances definidos para la vigencia correspondiente. Estas acciones se enmarcan en el compromiso institucional de fortalecer la transformación digital del Estado, mejorar la experiencia del ciudadano en su interacción con los servicios públicos digitales y promover una gestión más eficiente, segura y transparente.</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</si>
  <si>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</si>
  <si>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</si>
  <si>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</si>
  <si>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</si>
  <si>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</si>
  <si>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ICETEX: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Fondo Nacional del Ahorro: 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Agencia Nacional de Infraestructura: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</si>
  <si>
    <t xml:space="preserve">Fondo Nacional de Ahorro: Aplicativo de Gerencia de Gestión Humana.  El objetivo de este aplicativo es centralizar la información de todos los empleados del FNA, en todas sus sedes en Colombia, en una base de datos estructurada que permita consolidar toda la información requerida para la gestión del componente del talento humano, de forma que se tenga información completa la cual permita la aplicabilidad de acciones concretas y la toma de decisiones basada en datos.
 Fondo Nacional de Ahorro:  Este proyecto busca actualizar la interfaz de usuario e incorporar nuevas funcionalidades asociadas a las preguntas de seguridad utilizadas en las aplicaciones del sistema, de modo que se fortalezcan los parámetros de seguridad de y privacidad de la información de los aplicativos internos, dando cumplimiento al respectivo habilitador de la política de Gobierno Digital.
ICETEX        CONTRATO           2023-0816          FABRICA DE SOFTWARE: Evolutivo Proyecto Sarlaft. Las principales funcionalidades entregadas del evolutivo desarrollado son las siguientes:
Modificación de Ingreso al aplicativo SARLAFT.
Parámetros de Segmentación: DANE, Delitos, Índices LA/FT, Nivel de estudio, Género, Departamento, PEP (Personas Expuestas Públicamente).
Segmentación: Cliente, Productos, Jurisdicción y Canales.
Los cambios realizados en el aplicativo SARLAFT permiten que los reportes generados consulten  información alineada con las nuevas fuentes de datos y parámetros definidos, mejorando la calidad de los análisis y la toma de decisiones.
El detalle de los ajustes de los reportes son los siguientes.
HU Control de Cambios Vistas de Datos Reporte Productos
HU Control de Cambios Vistas de Datos Reporte Cliente
HU Control de Cambios Vistas de Datos Reporte Jurisdicción
HU Control de Cambios Vistas de Datos Reporte Canales
Link del portal en ambiente Productivo.  https://aplicaciones.icetex.gov.co/SarlaftFront/login
 </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</si>
  <si>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</si>
  <si>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</si>
  <si>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</si>
  <si>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</si>
  <si>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Desde la red de alianzas estratégicas vigente de la AND, se están desarrollando los siguientes proyectos:
AND – Aliado Opitech: De acuerdo con las actividades relacionadas en el contrato 027 de 2025 (fecha de terminación 27 de mayo) y el contrato 111 de 2025, celebrados con el aliado OpiTech, se han desarrollado de forma satisfactoria todos los componentes en cuestión, de la misma forma se han atendido y verificado por parte del FNA los incidentes que a la fecha se han reportado.
Porcentaje de avance contrato 027 de 2025: 100%
Porcentaje de avance contrato 111 de 2025: 9%
AND - Aliado T&amp;S – Avance del 39,86% :  El Aliado T&amp;S realiza la atención de los diferentes tickets generados en el transcurso del mes de manera satisfactoria, cumpliendo con los Acuerdos de Niveles de Servicios establecidos, dando un reporte permanente a la Agencia Nacional Digital.
2.	AND - Aliado Opitech -  Avance del 40,91% : El Aliado OPITECH cumple con los objetivos de las asignaciones de desarrollo solicitadas por el ICETEX, cumpliendo con los Acuerdos de Niveles de Servicios establecidos, dando un reporte permanente a la Agencia Nacional Digital.
Contrato derivado 025–2025 
Aliado para a ejecución: ADA S.A.S.
Avance: 81% 
Estado actual: Nueva adición de $111.823.521 y prórroga por el término de un (1) mes, comprendido entre el martes 24 de junio de 2025 y el jueves 24 de julio de 2025, con el fin de: a) Completar el proceso de cierre administrativo del contrato de manera ordenada y eficiente. b) Finalizar la preparación y organización de toda la documentación requerida para el cierre contractual. c) Verificar y garantizar la entrega a satisfacción de todos los productos y servicios contemplados en el contrato.
Cliente Contrato derivado 062-2024
Avance: 100% 
Aliado para a ejecución: ADA S.A.S.
Estado actual: Se termina ejecución del contrato el 15 de junio de 2025 haciendo la entrega completa y en debida forma de los productos establecidos. Se encuentra en cierre administrativo del contrato.</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</si>
  <si>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</si>
  <si>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</si>
  <si>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</si>
  <si>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</si>
  <si>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</si>
  <si>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</si>
  <si>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</si>
  <si>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</si>
  <si>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</si>
  <si>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</si>
  <si>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</si>
  <si>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</si>
  <si>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</si>
  <si>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</si>
  <si>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</si>
  <si>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</si>
  <si>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</si>
  <si>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</si>
  <si>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</si>
  <si>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</si>
  <si>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</si>
  <si>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</si>
  <si>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</si>
  <si>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</si>
  <si>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</si>
  <si>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</si>
  <si>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</si>
  <si>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</si>
  <si>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</si>
  <si>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Servicio de análisis de vulnerabilidades de seguridad digital</t>
  </si>
  <si>
    <t>Personas Sensibilizadas en hábitos de seguridad digital</t>
  </si>
  <si>
    <t>FALTA DILIGNCIAMIENTO POR PARTE DEL AREA</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</si>
  <si>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</si>
  <si>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</si>
  <si>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</si>
  <si>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</si>
  <si>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</si>
  <si>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</si>
  <si>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</si>
  <si>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</si>
  <si>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</si>
  <si>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</si>
  <si>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</si>
  <si>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</si>
  <si>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Actualmente se esta estruturando el proceso con los respectivos documentos precontractuales de acuerdo a los tiempos previsto en el cronograma</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</si>
  <si>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</si>
  <si>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</si>
  <si>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</si>
  <si>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</si>
  <si>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</si>
  <si>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</si>
  <si>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</si>
  <si>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</si>
  <si>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</si>
  <si>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</si>
  <si>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</si>
  <si>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</si>
  <si>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</si>
  <si>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</si>
  <si>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</si>
  <si>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</si>
  <si>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</si>
  <si>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</si>
  <si>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</si>
  <si>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</si>
  <si>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</si>
  <si>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</si>
  <si>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</si>
  <si>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</si>
  <si>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</si>
  <si>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</si>
  <si>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</si>
  <si>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</si>
  <si>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</si>
  <si>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</si>
  <si>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</si>
  <si>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</si>
  <si>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</si>
  <si>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</si>
  <si>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</si>
  <si>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</si>
  <si>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</si>
  <si>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</si>
  <si>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</si>
  <si>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</si>
  <si>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</si>
  <si>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</si>
  <si>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</si>
  <si>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</si>
  <si>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</si>
  <si>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</si>
  <si>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</si>
  <si>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</si>
  <si>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</si>
  <si>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</si>
  <si>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</si>
  <si>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</si>
  <si>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</si>
  <si>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</si>
  <si>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</si>
  <si>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</si>
  <si>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</si>
  <si>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</si>
  <si>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</si>
  <si>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</si>
  <si>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</si>
  <si>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</si>
  <si>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</si>
  <si>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</si>
  <si>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</si>
  <si>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</si>
  <si>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</si>
  <si>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</si>
  <si>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</si>
  <si>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</si>
  <si>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</si>
  <si>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</si>
  <si>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</si>
  <si>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</si>
  <si>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</si>
  <si>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</si>
  <si>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</si>
  <si>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</si>
  <si>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</si>
  <si>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</si>
  <si>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</si>
  <si>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</si>
  <si>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</si>
  <si>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</si>
  <si>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</si>
  <si>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</si>
  <si>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</si>
  <si>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</si>
  <si>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</si>
  <si>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</si>
  <si>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</si>
  <si>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</si>
  <si>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</si>
  <si>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</si>
  <si>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</si>
  <si>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</si>
  <si>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</si>
  <si>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</si>
  <si>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</si>
  <si>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</si>
  <si>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</si>
  <si>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</si>
  <si>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t>E1-L2-7000</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</si>
  <si>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</si>
  <si>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</si>
  <si>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</si>
  <si>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</si>
  <si>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</si>
  <si>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r>
      <rPr>
        <b/>
        <sz val="16"/>
        <rFont val="Arial Narrow"/>
        <family val="2"/>
      </rPr>
      <t>Durante el segundo semestre del año, se adelantaron las siguientes acciones:</t>
    </r>
    <r>
      <rPr>
        <sz val="16"/>
        <rFont val="Arial Narrow"/>
        <family val="2"/>
      </rPr>
      <t xml:space="preserve">
</t>
    </r>
    <r>
      <rPr>
        <b/>
        <sz val="16"/>
        <rFont val="Arial Narrow"/>
        <family val="2"/>
      </rPr>
      <t xml:space="preserve">CREA DIGITAL: </t>
    </r>
    <r>
      <rPr>
        <sz val="16"/>
        <rFont val="Arial Narrow"/>
        <family val="2"/>
      </rPr>
      <t xml:space="preserve">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t>
    </r>
    <r>
      <rPr>
        <b/>
        <sz val="16"/>
        <rFont val="Arial Narrow"/>
        <family val="2"/>
      </rPr>
      <t>EMPRENDIMIENTO DIGITAL</t>
    </r>
    <r>
      <rPr>
        <sz val="16"/>
        <rFont val="Arial Narrow"/>
        <family val="2"/>
      </rPr>
      <t xml:space="preserve">: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297 en el segundo, lo que evidencia el alto interés y compromiso de los actores del ecosistema frente a la adopción de herramientas digitales para el fortalecimiento empresarial y sectorial. </t>
    </r>
  </si>
  <si>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</si>
  <si>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</si>
  <si>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</si>
  <si>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</si>
  <si>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</si>
  <si>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r>
      <rPr>
        <b/>
        <sz val="16"/>
        <rFont val="Arial Narrow"/>
        <family val="2"/>
      </rPr>
      <t>Durante el segundo semestre del año, se adelantaron las siguientes acciones:</t>
    </r>
    <r>
      <rPr>
        <sz val="16"/>
        <rFont val="Arial Narrow"/>
        <family val="2"/>
      </rPr>
      <t xml:space="preserve">
</t>
    </r>
    <r>
      <rPr>
        <b/>
        <sz val="16"/>
        <rFont val="Arial Narrow"/>
        <family val="2"/>
      </rPr>
      <t>CREA DIGITAL:</t>
    </r>
    <r>
      <rPr>
        <sz val="16"/>
        <rFont val="Arial Narrow"/>
        <family val="2"/>
      </rPr>
      <t xml:space="preserve"> Se firmó convenio interadministrativo con CoCrea e inició la ejecución del proyecto. Se dio apertura a la inscripción en la convocatoria el 26 de junio.
</t>
    </r>
    <r>
      <rPr>
        <b/>
        <sz val="16"/>
        <rFont val="Arial Narrow"/>
        <family val="2"/>
      </rPr>
      <t>COLOMBIA 4.0:</t>
    </r>
    <r>
      <rPr>
        <sz val="16"/>
        <rFont val="Arial Narrow"/>
        <family val="2"/>
      </rPr>
      <t xml:space="preserve"> Se firmó convenio interadministrativo con Teveandina para el desarrollo del proyecto. Se están realizando los trámites pertinentes para el perfeccionamiento del convenio y poder iniciar la ejecución.
</t>
    </r>
    <r>
      <rPr>
        <b/>
        <sz val="16"/>
        <rFont val="Arial Narrow"/>
        <family val="2"/>
      </rPr>
      <t>EMPRENDIMIENTO DIGITAL:</t>
    </r>
    <r>
      <rPr>
        <sz val="16"/>
        <rFont val="Arial Narrow"/>
        <family val="2"/>
      </rPr>
      <t xml:space="preserve"> Se aprobó en comité de contratación la suscripción de un convenio interadministrativo con iNNpulsa para el desarrollo del proyecto.
</t>
    </r>
    <r>
      <rPr>
        <b/>
        <sz val="16"/>
        <rFont val="Arial Narrow"/>
        <family val="2"/>
      </rPr>
      <t>INTERNACIONALIZACIÓN:</t>
    </r>
    <r>
      <rPr>
        <sz val="16"/>
        <rFont val="Arial Narrow"/>
        <family val="2"/>
      </rPr>
      <t xml:space="preserve">  Se firmó convenio interadministrativo con PorColombia para el desarrollo del proyecto. Se están realizando los trámites pertinentes para el perfeccionamiento del convenio y poder iniciar la ejecución.</t>
    </r>
  </si>
  <si>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</si>
  <si>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</si>
  <si>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</si>
  <si>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</si>
  <si>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</si>
  <si>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</si>
  <si>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</si>
  <si>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</si>
  <si>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que se da cumplimiento a la meta establecida al cierre del 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</si>
  <si>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8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 trimestre se reporta un acumulado en la vigencia de 18 contenidos audiovisuales, producidos y emitidos a través de las pantallas de la televisión pública nacional.</t>
  </si>
  <si>
    <t>No aplica rezago teniendo en cuenta que se da cumplimiento a la meta establecida al cierre del II trimestre según programación realizada.</t>
  </si>
  <si>
    <t>Radio Televisión de Colombia</t>
  </si>
  <si>
    <t>E1-L2-8000</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</si>
  <si>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</si>
  <si>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</si>
  <si>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</si>
  <si>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</si>
  <si>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</si>
  <si>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</si>
  <si>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</si>
  <si>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</si>
  <si>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</si>
  <si>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</si>
  <si>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</si>
  <si>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2025, la Subgerencia de Radio de RTVC a través de sus emisoras, generó un total acumulado de 8.748 horas de contenidos. A continuación, se desagrega las horas generadas por emisora:
• Radio Nacional de Colombia: 2.254 horas
• Radiónica: 1.523 horas
• Emisoras de Paz: 4.701 horas
No se presenta rezago teniendo en cuenta que se cumple la meta del trimestre de acuerdo con la programación realizada.</t>
  </si>
  <si>
    <t>Al cierre del II trimestre de lavigencia 2025, RTVC Sitema de Medios Públicos a través de sus emisoras, reporta un avance acumulado de 21072,2 horas de contenidos especiales, nacionales y descentralizadas. 
De acuerdo con lo amterior, se evidencia cumplimiento frente a las metas que han sido programadas para 2025.</t>
  </si>
  <si>
    <t>E1-L2-9000</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</si>
  <si>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</si>
  <si>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</si>
  <si>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</si>
  <si>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por definir</t>
  </si>
  <si>
    <t>Indicador formulado para reporte anual según programación.</t>
  </si>
  <si>
    <t>No aplica rezago teniendo en cuenta que el indicador se programó con frecuencia anual.</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</si>
  <si>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</si>
  <si>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</si>
  <si>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</si>
  <si>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</si>
  <si>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Al cierre del I trimestre de 2025, la Subgerencia de Radio de RTVC a través de sus emisoras, generó un total 6 nuevos contenidos de radio producidos y emitidos así:
• Radio Nacional de Colombia: 6 contenidos</t>
  </si>
  <si>
    <t>Durante el II trimestre de 2025, la Subgerencia de Radio de RTVC Sistema de Medios Públicos, a través de sus emisoras, generó un total de 36 nuevos contenidos de radio producidos y emitidos.
Con lo anterior, se reporta un acumulado de 42 nuevos contenidos de radio producidos y emitidos y se evidencia un cumplimiento frente a las metas que se han programado para la vigencia 2025.</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</si>
  <si>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</si>
  <si>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</si>
  <si>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</si>
  <si>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</si>
  <si>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2025, la Subgerencia de Radio de RTVC a través de sus emisoras, generó un total de 1.885 contenidos digitales publicados, desagregados así por emisora: 
• Radio Nacional de Colombia: 1.738 contenidos
• Radiónica: 147 contenidos
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</si>
  <si>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 xml:space="preserve">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</si>
  <si>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Durante el II trimestre de 2025, la Subgerencia de Radio de RTVC Sistema de Medios Públicos, a través de sus emisoras, generó un total de 7126 contenidos digitales
Con lo anterior, se reporta un acumulado de 9011 contenidos digitales generados, evidenciando el cumplimiento de la meta frente a las programaciones establecidas para la vigencia.</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</si>
  <si>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</si>
  <si>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</si>
  <si>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</si>
  <si>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</si>
  <si>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META CUMPLIDA EN LA VIGENCIA 2024</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</si>
  <si>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</si>
  <si>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</si>
  <si>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</si>
  <si>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</si>
  <si>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</si>
  <si>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</si>
  <si>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</si>
  <si>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</si>
  <si>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 xml:space="preserve">Indicador de medición anual </t>
  </si>
  <si>
    <t xml:space="preserve">Servicios Postales Nacionales </t>
  </si>
  <si>
    <t>Servicios  Postales Nacionales</t>
  </si>
  <si>
    <t>E1-L2-10000</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</si>
  <si>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</si>
  <si>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</si>
  <si>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</si>
  <si>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</si>
  <si>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</si>
  <si>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</si>
  <si>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</si>
  <si>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</si>
  <si>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Ejecución del proyecto CO de Gestión Documental Bogotá</t>
  </si>
  <si>
    <t>Cumplimiento al plan de trabajo definido por vigencia</t>
  </si>
  <si>
    <t>SIN PROGRAMACION 2025</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</si>
  <si>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</si>
  <si>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</si>
  <si>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</si>
  <si>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</si>
  <si>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</si>
  <si>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</si>
  <si>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</si>
  <si>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</si>
  <si>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</si>
  <si>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</si>
  <si>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</si>
  <si>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</si>
  <si>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</si>
  <si>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</si>
  <si>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</si>
  <si>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</si>
  <si>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</si>
  <si>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</si>
  <si>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</si>
  <si>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</si>
  <si>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</si>
  <si>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</si>
  <si>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</si>
  <si>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</si>
  <si>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</si>
  <si>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</si>
  <si>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</si>
  <si>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</si>
  <si>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</si>
  <si>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</si>
  <si>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</si>
  <si>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</si>
  <si>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</si>
  <si>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</si>
  <si>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</si>
  <si>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</si>
  <si>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</si>
  <si>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2025, desde RTVC se reporta el desarrollo de 1 producto digital:
1. Modificación OC 136240 en aras de mantener la continuidad de los servicios de nube pública con AWS (Amazon Web Services), los cuales soportan la infraestructura tecnológica que entre otros garantizan el  acceso a los contenidos digitales de la Entidad.
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</si>
  <si>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</si>
  <si>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 xml:space="preserve">Al cierre del II trimestre de la vigencia 2025, desde RTVC se reporta el desarrollo de 5 productos digitales:
- Canal Institucional: Actualización de core y módulos. NO upgrade de core
- CIMA: Upgrade de core de Drupal 9 a drupal 10
- Mi Señal: Actualización de core y módulos. NO upgrade de core. 
- App Radionica:  Despliegue en Android
- App Radionica: Despliegue en IOS
Con lo anterior y al cierre del II trimestre de la vigencia 2025, se reporta un acumulado de 16 productos digitales desarrollados de acuerdo con los requerimientos de las áreas internas de RTVC.  </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</si>
  <si>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</si>
  <si>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</si>
  <si>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</si>
  <si>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</si>
  <si>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</si>
  <si>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</si>
  <si>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</si>
  <si>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2025, desde RTVC se reporta que durante el periodo se  realizaron las acciones necesarias para la publicación de contenidos en la plataforma OTT, dentro de ellas la contratación de prestación de servicios para garantizar el proceso de edición y publicación de contenidos en la plataforma RTVCPlay. Es importante mencionar que los 322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</si>
  <si>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Al cierre del II trimestre de la vigencia 2025, desde RTVC se reporta que durante el periodo se  realizaron las acciones necesarias para la publicación de 104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584 contenidos publicados.</t>
  </si>
  <si>
    <t>Se presenta un rezago acumulado de 116 contenidos en plataforma, teniendo en cuenta que al finalizar el I semestre de 2025 se completaron los equipos para realizar las actividades de edición y publicación de contenidos en la plataforma. Con base en lo anteriormente expuesto, el indicador se verá normalizado al cierre del III trimestre de la vigencia y se dará cumplimiento a la meta establecida para la misma.</t>
  </si>
  <si>
    <t>E1-L2-13000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</si>
  <si>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</si>
  <si>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</si>
  <si>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</si>
  <si>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</si>
  <si>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</si>
  <si>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</si>
  <si>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</si>
  <si>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</si>
  <si>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</si>
  <si>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</si>
  <si>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</si>
  <si>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</si>
  <si>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PES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</si>
  <si>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8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</si>
  <si>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</si>
  <si>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t>
  </si>
  <si>
    <t>PES 1T 2025</t>
  </si>
  <si>
    <t>PES 2T 2025</t>
  </si>
  <si>
    <t xml:space="preserve">Del 01 abril al 30 de junio de 2025, se han registrado 11.842 casos de PQRS registrados en la mesa de servicio durante el mes de abril a junio; los cuales fueron atendidos y direccionados a los especialistas correspondientes. </t>
  </si>
  <si>
    <t>En el 2T se realizo la entrega directa de 7,075 equipos de computo a estudiantes menores de edad correspondientes a entrega rezago de 2024</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</si>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</sst>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_-&quot;$&quot;\ * #,##0.00_-;\-&quot;$&quot;\ * #,##0.00_-;_-&quot;$&quot;\ * &quot;-&quot;_-;_-@_-"/>
    <numFmt numFmtId="166" formatCode="_-&quot;$&quot;* #,##0_-;\-&quot;$&quot;* #,##0_-;_-&quot;$&quot;* &quot;-&quot;_-;_-@_-"/>
    <numFmt numFmtId="167" formatCode="&quot;$&quot;#,##0"/>
    <numFmt numFmtId="168" formatCode="&quot;$&quot;\ #,##0.00"/>
    <numFmt numFmtId="169" formatCode="_(* #,##0.00_);_(* \(#,##0.00\);_(* &quot;-&quot;??_);_(@_)"/>
    <numFmt numFmtId="170" formatCode="_-* #,##0_-;\-* #,##0_-;_-* &quot;-&quot;??_-;_-@_-"/>
    <numFmt numFmtId="171" formatCode="&quot;$&quot;#,##0.00"/>
    <numFmt numFmtId="172" formatCode="&quot;$&quot;#,##0_);[Red]\(&quot;$&quot;#,##0\)"/>
    <numFmt numFmtId="173" formatCode="_(&quot;$&quot;* #,##0.00_);_(&quot;$&quot;* \(#,##0.00\);_(&quot;$&quot;* &quot;-&quot;??_);_(@_)"/>
    <numFmt numFmtId="174" formatCode="&quot;$&quot;#,##0.00_);[Red]\(&quot;$&quot;#,##0.00\)"/>
    <numFmt numFmtId="175" formatCode="0.0%"/>
    <numFmt numFmtId="176" formatCode="&quot;$&quot;\ #,##0"/>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sz val="16"/>
      <color theme="0"/>
      <name val="Arial Narrow"/>
      <family val="2"/>
    </font>
    <font>
      <b/>
      <sz val="16"/>
      <name val="Arial Narrow"/>
      <family val="2"/>
    </font>
    <font>
      <sz val="11"/>
      <name val="Arial"/>
      <family val="2"/>
    </font>
    <font>
      <b/>
      <sz val="16"/>
      <color theme="3"/>
      <name val="Arial Narrow"/>
      <family val="2"/>
    </font>
    <font>
      <sz val="12"/>
      <color rgb="FF000000"/>
      <name val="Calibri Light"/>
      <family val="2"/>
    </font>
    <font>
      <sz val="16"/>
      <color theme="3"/>
      <name val="Arial Narrow"/>
      <family val="2"/>
    </font>
    <font>
      <sz val="16"/>
      <color rgb="FF44546A"/>
      <name val="Arial Narrow"/>
      <family val="2"/>
    </font>
    <font>
      <b/>
      <sz val="16"/>
      <color theme="1"/>
      <name val="Arial Narrow"/>
      <family val="2"/>
    </font>
    <font>
      <u/>
      <sz val="11"/>
      <color theme="10"/>
      <name val="Aptos Narrow"/>
      <family val="2"/>
      <scheme val="minor"/>
    </font>
    <font>
      <sz val="16"/>
      <color rgb="FF000000"/>
      <name val="Arial Narrow"/>
      <family val="2"/>
    </font>
    <font>
      <b/>
      <sz val="16"/>
      <color theme="4" tint="0.79998168889431442"/>
      <name val="Arial Narrow"/>
      <family val="2"/>
    </font>
    <font>
      <sz val="14"/>
      <name val="Arial Narrow"/>
      <family val="2"/>
    </font>
    <font>
      <sz val="18"/>
      <name val="Arial Narrow"/>
      <family val="2"/>
    </font>
    <font>
      <b/>
      <sz val="18"/>
      <name val="Arial Narrow"/>
      <family val="2"/>
    </font>
    <font>
      <sz val="12"/>
      <color theme="8" tint="-0.499984740745262"/>
      <name val="Arial Narrow"/>
      <family val="2"/>
    </font>
    <font>
      <sz val="16"/>
      <color theme="4" tint="0.79998168889431442"/>
      <name val="Arial Narrow"/>
      <family val="2"/>
    </font>
    <font>
      <sz val="11"/>
      <name val="Aptos Narrow"/>
      <family val="2"/>
      <scheme val="minor"/>
    </font>
  </fonts>
  <fills count="42">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66FFFF"/>
        <bgColor indexed="64"/>
      </patternFill>
    </fill>
    <fill>
      <patternFill patternType="solid">
        <fgColor rgb="FFFFFF00"/>
        <bgColor indexed="64"/>
      </patternFill>
    </fill>
    <fill>
      <patternFill patternType="solid">
        <fgColor theme="9" tint="0.79998168889431442"/>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0" tint="-0.249977111117893"/>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rgb="FFCC99FF"/>
        <bgColor indexed="64"/>
      </patternFill>
    </fill>
    <fill>
      <patternFill patternType="solid">
        <fgColor theme="0" tint="-0.34998626667073579"/>
        <bgColor indexed="64"/>
      </patternFill>
    </fill>
    <fill>
      <patternFill patternType="solid">
        <fgColor rgb="FFFF9999"/>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DAF2D0"/>
        <bgColor rgb="FFA8D08D"/>
      </patternFill>
    </fill>
    <fill>
      <patternFill patternType="solid">
        <fgColor rgb="FF00B0F0"/>
        <bgColor indexed="64"/>
      </patternFill>
    </fill>
    <fill>
      <patternFill patternType="solid">
        <fgColor theme="8" tint="0.79998168889431442"/>
        <bgColor indexed="64"/>
      </patternFill>
    </fill>
    <fill>
      <patternFill patternType="solid">
        <fgColor theme="7" tint="0.59999389629810485"/>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9"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6"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395">
    <xf numFmtId="0" fontId="0" fillId="0" borderId="0" xfId="0"/>
    <xf numFmtId="0" fontId="3" fillId="3" borderId="0" xfId="0" applyFont="1" applyFill="1" applyAlignment="1">
      <alignment horizontal="center" vertical="center"/>
    </xf>
    <xf numFmtId="0" fontId="0" fillId="0" borderId="0" xfId="0" applyAlignment="1">
      <alignment horizontal="center" vertical="center"/>
    </xf>
    <xf numFmtId="0" fontId="3" fillId="4" borderId="0" xfId="0" applyFont="1" applyFill="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164" fontId="0" fillId="0" borderId="0" xfId="0" applyNumberFormat="1" applyAlignment="1">
      <alignment horizontal="center" vertical="center"/>
    </xf>
    <xf numFmtId="10" fontId="3" fillId="3" borderId="0" xfId="0" applyNumberFormat="1" applyFont="1" applyFill="1" applyAlignment="1">
      <alignment horizontal="center" vertical="center"/>
    </xf>
    <xf numFmtId="0" fontId="0" fillId="5" borderId="0" xfId="0" applyFill="1" applyAlignment="1">
      <alignment horizontal="center" vertical="center"/>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165" fontId="6" fillId="9" borderId="3" xfId="0" applyNumberFormat="1" applyFont="1" applyFill="1" applyBorder="1" applyAlignment="1">
      <alignment horizontal="center" vertical="center" wrapText="1"/>
    </xf>
    <xf numFmtId="0" fontId="3" fillId="0" borderId="0" xfId="0" applyFont="1" applyAlignment="1">
      <alignment horizontal="center" vertical="center"/>
    </xf>
    <xf numFmtId="0" fontId="4" fillId="10"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3" fontId="4" fillId="11" borderId="4" xfId="0" applyNumberFormat="1"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7" fillId="6" borderId="4" xfId="0" applyNumberFormat="1" applyFont="1" applyFill="1" applyBorder="1" applyAlignment="1">
      <alignment horizontal="center" vertical="center" wrapText="1"/>
    </xf>
    <xf numFmtId="3" fontId="7" fillId="6" borderId="4" xfId="0" applyNumberFormat="1" applyFont="1" applyFill="1" applyBorder="1" applyAlignment="1">
      <alignment horizontal="center" vertical="center"/>
    </xf>
    <xf numFmtId="3" fontId="9" fillId="13" borderId="4" xfId="0" applyNumberFormat="1" applyFont="1" applyFill="1" applyBorder="1" applyAlignment="1">
      <alignment horizontal="center" vertical="center" wrapText="1"/>
    </xf>
    <xf numFmtId="3" fontId="9" fillId="14" borderId="4" xfId="0" applyNumberFormat="1" applyFont="1" applyFill="1" applyBorder="1" applyAlignment="1">
      <alignment horizontal="center" vertical="center" wrapText="1"/>
    </xf>
    <xf numFmtId="3" fontId="9" fillId="12" borderId="4" xfId="0" applyNumberFormat="1" applyFont="1" applyFill="1" applyBorder="1" applyAlignment="1">
      <alignment horizontal="center" vertical="center" wrapText="1"/>
    </xf>
    <xf numFmtId="3" fontId="4" fillId="13" borderId="4" xfId="0" applyNumberFormat="1" applyFont="1" applyFill="1" applyBorder="1" applyAlignment="1" applyProtection="1">
      <alignment horizontal="center" vertical="center" wrapText="1"/>
      <protection locked="0"/>
    </xf>
    <xf numFmtId="3" fontId="4" fillId="13" borderId="4" xfId="0" applyNumberFormat="1" applyFont="1" applyFill="1" applyBorder="1" applyAlignment="1">
      <alignment horizontal="center" vertical="center" wrapText="1"/>
    </xf>
    <xf numFmtId="0" fontId="4" fillId="15" borderId="4" xfId="0" applyFont="1" applyFill="1" applyBorder="1" applyAlignment="1">
      <alignment horizontal="center" vertical="center" wrapText="1"/>
    </xf>
    <xf numFmtId="165" fontId="10" fillId="9" borderId="4" xfId="0" applyNumberFormat="1" applyFont="1" applyFill="1" applyBorder="1" applyAlignment="1">
      <alignment horizontal="center" vertical="center" wrapText="1"/>
    </xf>
    <xf numFmtId="0" fontId="3" fillId="11" borderId="4" xfId="0" applyFont="1" applyFill="1" applyBorder="1" applyAlignment="1">
      <alignment horizontal="center" vertical="center"/>
    </xf>
    <xf numFmtId="0" fontId="3" fillId="11" borderId="0" xfId="0" applyFont="1" applyFill="1" applyAlignment="1">
      <alignment horizontal="center" vertical="center"/>
    </xf>
    <xf numFmtId="3" fontId="9" fillId="11"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7" fillId="9" borderId="4" xfId="3" applyNumberFormat="1" applyFont="1" applyFill="1" applyBorder="1" applyAlignment="1">
      <alignment horizontal="center" vertical="center" wrapText="1"/>
    </xf>
    <xf numFmtId="3" fontId="7" fillId="9" borderId="4" xfId="0" applyNumberFormat="1" applyFont="1" applyFill="1" applyBorder="1" applyAlignment="1">
      <alignment horizontal="center" vertical="center"/>
    </xf>
    <xf numFmtId="3" fontId="7" fillId="9" borderId="4" xfId="0" applyNumberFormat="1"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170" fontId="11" fillId="14" borderId="4" xfId="1" applyNumberFormat="1" applyFont="1" applyFill="1" applyBorder="1" applyAlignment="1">
      <alignment horizontal="center" vertical="center" wrapText="1"/>
    </xf>
    <xf numFmtId="3" fontId="4" fillId="12" borderId="4" xfId="0" applyNumberFormat="1" applyFont="1" applyFill="1" applyBorder="1" applyAlignment="1" applyProtection="1">
      <alignment horizontal="center" vertical="center" wrapText="1"/>
      <protection locked="0"/>
    </xf>
    <xf numFmtId="4" fontId="9" fillId="12" borderId="4" xfId="0" applyNumberFormat="1" applyFont="1" applyFill="1" applyBorder="1" applyAlignment="1">
      <alignment horizontal="center" vertical="center" wrapText="1"/>
    </xf>
    <xf numFmtId="4" fontId="9" fillId="13" borderId="4" xfId="0" applyNumberFormat="1" applyFont="1" applyFill="1" applyBorder="1" applyAlignment="1">
      <alignment horizontal="center" vertical="center" wrapText="1"/>
    </xf>
    <xf numFmtId="4" fontId="9" fillId="14" borderId="4" xfId="0" applyNumberFormat="1" applyFont="1" applyFill="1" applyBorder="1" applyAlignment="1">
      <alignment horizontal="center" vertical="center" wrapText="1"/>
    </xf>
    <xf numFmtId="4" fontId="4" fillId="11" borderId="4" xfId="0" applyNumberFormat="1" applyFont="1" applyFill="1" applyBorder="1" applyAlignment="1">
      <alignment horizontal="center" vertical="center" wrapText="1"/>
    </xf>
    <xf numFmtId="0" fontId="4" fillId="16" borderId="4" xfId="0" applyFont="1" applyFill="1" applyBorder="1" applyAlignment="1">
      <alignment horizontal="center" vertical="center" wrapText="1"/>
    </xf>
    <xf numFmtId="1" fontId="11" fillId="14" borderId="4" xfId="3" applyNumberFormat="1" applyFont="1" applyFill="1" applyBorder="1" applyAlignment="1">
      <alignment horizontal="center" vertical="center" wrapText="1"/>
    </xf>
    <xf numFmtId="0" fontId="4" fillId="10" borderId="4" xfId="0" applyFont="1" applyFill="1" applyBorder="1" applyAlignment="1">
      <alignment horizontal="center" vertical="center" wrapText="1"/>
    </xf>
    <xf numFmtId="167" fontId="7" fillId="6" borderId="4" xfId="5" applyNumberFormat="1" applyFont="1" applyFill="1" applyBorder="1" applyAlignment="1">
      <alignment horizontal="center" vertical="center" wrapText="1"/>
    </xf>
    <xf numFmtId="168" fontId="7" fillId="6" borderId="4" xfId="5" applyNumberFormat="1" applyFont="1" applyFill="1" applyBorder="1" applyAlignment="1">
      <alignment horizontal="center" vertical="center" wrapText="1"/>
    </xf>
    <xf numFmtId="167" fontId="8" fillId="6" borderId="4" xfId="5" applyNumberFormat="1" applyFont="1" applyFill="1" applyBorder="1" applyAlignment="1">
      <alignment horizontal="center" vertical="center" wrapText="1"/>
    </xf>
    <xf numFmtId="167" fontId="4" fillId="11" borderId="4" xfId="5" applyNumberFormat="1" applyFont="1" applyFill="1" applyBorder="1" applyAlignment="1">
      <alignment horizontal="center" vertical="center" wrapText="1"/>
    </xf>
    <xf numFmtId="0" fontId="12" fillId="11" borderId="0" xfId="0" applyFont="1" applyFill="1" applyAlignment="1">
      <alignment horizontal="justify" vertical="center" wrapText="1"/>
    </xf>
    <xf numFmtId="0" fontId="0" fillId="11" borderId="0" xfId="0" applyFill="1"/>
    <xf numFmtId="0" fontId="7" fillId="6" borderId="4" xfId="0" applyFont="1" applyFill="1" applyBorder="1" applyAlignment="1">
      <alignment horizontal="center" vertical="center" wrapText="1"/>
    </xf>
    <xf numFmtId="3" fontId="8" fillId="6" borderId="4" xfId="0" applyNumberFormat="1" applyFont="1" applyFill="1" applyBorder="1" applyAlignment="1">
      <alignment horizontal="center" vertical="center" wrapText="1"/>
    </xf>
    <xf numFmtId="9" fontId="4" fillId="11" borderId="3" xfId="0" applyNumberFormat="1" applyFont="1" applyFill="1" applyBorder="1" applyAlignment="1">
      <alignment horizontal="center" vertical="center" wrapText="1"/>
    </xf>
    <xf numFmtId="9" fontId="4" fillId="12" borderId="3" xfId="0"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9" fontId="7" fillId="6" borderId="4" xfId="3" applyFont="1" applyFill="1" applyBorder="1" applyAlignment="1">
      <alignment horizontal="center" vertical="center"/>
    </xf>
    <xf numFmtId="9" fontId="7" fillId="6" borderId="3" xfId="3" applyFont="1" applyFill="1" applyBorder="1" applyAlignment="1">
      <alignment horizontal="center" vertical="center" wrapText="1"/>
    </xf>
    <xf numFmtId="9" fontId="4" fillId="11" borderId="3" xfId="3" applyFont="1" applyFill="1" applyBorder="1" applyAlignment="1">
      <alignment horizontal="center" vertical="center" wrapText="1"/>
    </xf>
    <xf numFmtId="9" fontId="4" fillId="12" borderId="3" xfId="3" applyFont="1" applyFill="1" applyBorder="1" applyAlignment="1">
      <alignment horizontal="center" vertical="center" wrapText="1"/>
    </xf>
    <xf numFmtId="10" fontId="9" fillId="13" borderId="4" xfId="3" applyNumberFormat="1" applyFont="1" applyFill="1" applyBorder="1" applyAlignment="1">
      <alignment horizontal="center" vertical="center" wrapText="1"/>
    </xf>
    <xf numFmtId="10" fontId="9" fillId="12" borderId="3" xfId="3" applyNumberFormat="1" applyFont="1" applyFill="1" applyBorder="1" applyAlignment="1">
      <alignment horizontal="center" vertical="center" wrapText="1"/>
    </xf>
    <xf numFmtId="10" fontId="9" fillId="13" borderId="3" xfId="3" applyNumberFormat="1" applyFont="1" applyFill="1" applyBorder="1" applyAlignment="1">
      <alignment horizontal="center" vertical="center" wrapText="1"/>
    </xf>
    <xf numFmtId="9" fontId="4" fillId="11" borderId="4" xfId="3" applyFont="1" applyFill="1" applyBorder="1" applyAlignment="1">
      <alignment horizontal="center" vertical="center" wrapText="1"/>
    </xf>
    <xf numFmtId="9" fontId="4" fillId="12" borderId="4" xfId="3" applyFont="1" applyFill="1" applyBorder="1" applyAlignment="1">
      <alignment horizontal="center" vertical="center" wrapText="1"/>
    </xf>
    <xf numFmtId="9" fontId="4" fillId="13" borderId="4" xfId="3" applyFont="1" applyFill="1" applyBorder="1" applyAlignment="1">
      <alignment horizontal="center" vertical="center" wrapText="1"/>
    </xf>
    <xf numFmtId="9" fontId="13" fillId="18" borderId="3" xfId="0" applyNumberFormat="1" applyFont="1" applyFill="1" applyBorder="1" applyAlignment="1" applyProtection="1">
      <alignment horizontal="center" vertical="center" wrapText="1"/>
      <protection locked="0"/>
    </xf>
    <xf numFmtId="10" fontId="4" fillId="11" borderId="4" xfId="3" applyNumberFormat="1"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21" borderId="3" xfId="0" applyFont="1" applyFill="1" applyBorder="1" applyAlignment="1">
      <alignment horizontal="center" vertical="center" wrapText="1"/>
    </xf>
    <xf numFmtId="0" fontId="13" fillId="21" borderId="4" xfId="0" applyFont="1" applyFill="1" applyBorder="1" applyAlignment="1">
      <alignment vertical="center" wrapText="1"/>
    </xf>
    <xf numFmtId="0" fontId="13" fillId="21" borderId="4" xfId="0" applyFont="1" applyFill="1" applyBorder="1" applyAlignment="1">
      <alignment horizontal="center" vertical="center" wrapText="1"/>
    </xf>
    <xf numFmtId="0" fontId="4" fillId="12" borderId="4" xfId="0" applyFont="1" applyFill="1" applyBorder="1" applyAlignment="1">
      <alignment horizontal="center" vertical="center" wrapText="1"/>
    </xf>
    <xf numFmtId="9" fontId="7" fillId="20" borderId="4" xfId="0" applyNumberFormat="1" applyFont="1" applyFill="1" applyBorder="1" applyAlignment="1">
      <alignment horizontal="center" vertical="center" wrapText="1"/>
    </xf>
    <xf numFmtId="9" fontId="11" fillId="21" borderId="4" xfId="0" applyNumberFormat="1" applyFont="1" applyFill="1" applyBorder="1" applyAlignment="1">
      <alignment horizontal="center" vertical="center" wrapText="1"/>
    </xf>
    <xf numFmtId="9" fontId="13" fillId="22" borderId="4" xfId="0" applyNumberFormat="1" applyFont="1" applyFill="1" applyBorder="1" applyAlignment="1">
      <alignment horizontal="center" vertical="center" wrapText="1"/>
    </xf>
    <xf numFmtId="9" fontId="13" fillId="18" borderId="4" xfId="0" applyNumberFormat="1" applyFont="1" applyFill="1" applyBorder="1" applyAlignment="1">
      <alignment horizontal="center" vertical="center" wrapText="1"/>
    </xf>
    <xf numFmtId="169" fontId="9" fillId="14" borderId="4" xfId="1" applyFont="1" applyFill="1" applyBorder="1" applyAlignment="1">
      <alignment horizontal="center" vertical="center" wrapText="1"/>
    </xf>
    <xf numFmtId="10" fontId="11" fillId="22" borderId="4" xfId="3" applyNumberFormat="1" applyFont="1" applyFill="1" applyBorder="1" applyAlignment="1">
      <alignment horizontal="center" vertical="center" wrapText="1"/>
    </xf>
    <xf numFmtId="9" fontId="13" fillId="21" borderId="4" xfId="0" applyNumberFormat="1" applyFont="1" applyFill="1" applyBorder="1" applyAlignment="1">
      <alignment horizontal="center" vertical="center" wrapText="1"/>
    </xf>
    <xf numFmtId="3" fontId="4" fillId="12" borderId="3" xfId="0" applyNumberFormat="1" applyFont="1" applyFill="1" applyBorder="1" applyAlignment="1">
      <alignment horizontal="left" vertical="center" wrapText="1"/>
    </xf>
    <xf numFmtId="3" fontId="4" fillId="12" borderId="3" xfId="0" applyNumberFormat="1" applyFont="1" applyFill="1" applyBorder="1" applyAlignment="1">
      <alignment horizontal="center" vertical="center" wrapText="1"/>
    </xf>
    <xf numFmtId="9" fontId="13" fillId="18" borderId="3" xfId="0" applyNumberFormat="1" applyFont="1" applyFill="1" applyBorder="1" applyAlignment="1" applyProtection="1">
      <alignment horizontal="left" vertical="top" wrapText="1"/>
      <protection locked="0"/>
    </xf>
    <xf numFmtId="9" fontId="13" fillId="22" borderId="3" xfId="0" applyNumberFormat="1" applyFont="1" applyFill="1" applyBorder="1" applyAlignment="1">
      <alignment horizontal="center" vertical="center" wrapText="1"/>
    </xf>
    <xf numFmtId="9" fontId="13" fillId="18" borderId="3" xfId="0"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0" fontId="3" fillId="11" borderId="0" xfId="0" applyFont="1" applyFill="1" applyAlignment="1">
      <alignment horizontal="center" vertical="center" wrapText="1"/>
    </xf>
    <xf numFmtId="3" fontId="13" fillId="21" borderId="4" xfId="0" applyNumberFormat="1" applyFont="1" applyFill="1" applyBorder="1" applyAlignment="1">
      <alignment horizontal="center" vertical="center" wrapText="1"/>
    </xf>
    <xf numFmtId="3" fontId="7" fillId="20" borderId="4" xfId="0" applyNumberFormat="1" applyFont="1" applyFill="1" applyBorder="1" applyAlignment="1">
      <alignment horizontal="center" vertical="center" wrapText="1"/>
    </xf>
    <xf numFmtId="3" fontId="11" fillId="21" borderId="4" xfId="0" applyNumberFormat="1" applyFont="1" applyFill="1" applyBorder="1" applyAlignment="1">
      <alignment horizontal="center" vertical="center" wrapText="1"/>
    </xf>
    <xf numFmtId="3" fontId="13" fillId="22" borderId="4" xfId="0" applyNumberFormat="1" applyFont="1" applyFill="1" applyBorder="1" applyAlignment="1">
      <alignment horizontal="center" vertical="center" wrapText="1"/>
    </xf>
    <xf numFmtId="3" fontId="13" fillId="18" borderId="4" xfId="0" applyNumberFormat="1" applyFont="1" applyFill="1" applyBorder="1" applyAlignment="1">
      <alignment horizontal="center" vertical="center" wrapText="1"/>
    </xf>
    <xf numFmtId="164" fontId="11" fillId="22" borderId="4" xfId="0" applyNumberFormat="1" applyFont="1" applyFill="1" applyBorder="1" applyAlignment="1">
      <alignment horizontal="center" vertical="center" wrapText="1"/>
    </xf>
    <xf numFmtId="4" fontId="11" fillId="22" borderId="4" xfId="0" applyNumberFormat="1" applyFont="1" applyFill="1" applyBorder="1" applyAlignment="1">
      <alignment horizontal="center" vertical="center" wrapText="1"/>
    </xf>
    <xf numFmtId="3" fontId="11" fillId="18" borderId="4" xfId="0" applyNumberFormat="1" applyFont="1" applyFill="1" applyBorder="1" applyAlignment="1">
      <alignment horizontal="center" vertical="center" wrapText="1"/>
    </xf>
    <xf numFmtId="3" fontId="4" fillId="12" borderId="4" xfId="0" applyNumberFormat="1" applyFont="1" applyFill="1" applyBorder="1" applyAlignment="1">
      <alignment horizontal="left" vertical="center" wrapText="1"/>
    </xf>
    <xf numFmtId="3" fontId="13" fillId="18" borderId="4" xfId="0" applyNumberFormat="1" applyFont="1" applyFill="1" applyBorder="1" applyAlignment="1" applyProtection="1">
      <alignment horizontal="left" vertical="top" wrapText="1"/>
      <protection locked="0"/>
    </xf>
    <xf numFmtId="4" fontId="13" fillId="22" borderId="4" xfId="0" applyNumberFormat="1" applyFont="1" applyFill="1" applyBorder="1" applyAlignment="1">
      <alignment horizontal="center" vertical="center" wrapText="1"/>
    </xf>
    <xf numFmtId="4" fontId="13" fillId="18" borderId="4" xfId="0" applyNumberFormat="1" applyFont="1" applyFill="1" applyBorder="1" applyAlignment="1">
      <alignment horizontal="center" vertical="center" wrapText="1"/>
    </xf>
    <xf numFmtId="4" fontId="11" fillId="18" borderId="4" xfId="0" applyNumberFormat="1" applyFont="1" applyFill="1" applyBorder="1" applyAlignment="1">
      <alignment horizontal="center" vertical="center" wrapText="1"/>
    </xf>
    <xf numFmtId="10" fontId="11" fillId="18" borderId="4" xfId="3" applyNumberFormat="1" applyFont="1" applyFill="1" applyBorder="1" applyAlignment="1">
      <alignment horizontal="center" vertical="center" wrapText="1"/>
    </xf>
    <xf numFmtId="9" fontId="9" fillId="14" borderId="4" xfId="3" applyFont="1" applyFill="1" applyBorder="1" applyAlignment="1">
      <alignment horizontal="center" vertical="center" wrapText="1"/>
    </xf>
    <xf numFmtId="3" fontId="4" fillId="12" borderId="4" xfId="0" applyNumberFormat="1" applyFont="1" applyFill="1" applyBorder="1" applyAlignment="1">
      <alignment horizontal="left" vertical="top" wrapText="1"/>
    </xf>
    <xf numFmtId="9" fontId="13" fillId="18" borderId="4" xfId="0" applyNumberFormat="1" applyFont="1" applyFill="1" applyBorder="1" applyAlignment="1" applyProtection="1">
      <alignment horizontal="left" vertical="top" wrapText="1"/>
      <protection locked="0"/>
    </xf>
    <xf numFmtId="9" fontId="11" fillId="14" borderId="4" xfId="3" applyFont="1" applyFill="1" applyBorder="1" applyAlignment="1">
      <alignment horizontal="center" vertical="center" wrapText="1"/>
    </xf>
    <xf numFmtId="9" fontId="13" fillId="18" borderId="4" xfId="0" applyNumberFormat="1" applyFont="1" applyFill="1" applyBorder="1" applyAlignment="1" applyProtection="1">
      <alignment horizontal="left" vertical="center" wrapText="1"/>
      <protection locked="0"/>
    </xf>
    <xf numFmtId="0" fontId="13" fillId="11" borderId="4" xfId="0" applyFont="1" applyFill="1" applyBorder="1" applyAlignment="1">
      <alignment horizontal="center" vertical="center" wrapText="1"/>
    </xf>
    <xf numFmtId="0" fontId="14" fillId="22" borderId="4" xfId="0" applyFont="1" applyFill="1" applyBorder="1" applyAlignment="1">
      <alignment horizontal="center" vertical="center" wrapText="1"/>
    </xf>
    <xf numFmtId="3" fontId="13" fillId="11" borderId="4" xfId="0" applyNumberFormat="1" applyFont="1" applyFill="1" applyBorder="1" applyAlignment="1">
      <alignment horizontal="center" vertical="center" wrapText="1"/>
    </xf>
    <xf numFmtId="3" fontId="13" fillId="12" borderId="4" xfId="0" applyNumberFormat="1" applyFont="1" applyFill="1" applyBorder="1" applyAlignment="1">
      <alignment horizontal="center" vertical="center" wrapText="1"/>
    </xf>
    <xf numFmtId="3" fontId="11" fillId="13" borderId="4" xfId="0" applyNumberFormat="1" applyFont="1" applyFill="1" applyBorder="1" applyAlignment="1" applyProtection="1">
      <alignment horizontal="center" vertical="center" wrapText="1"/>
      <protection locked="0"/>
    </xf>
    <xf numFmtId="3" fontId="11" fillId="12" borderId="4" xfId="0" applyNumberFormat="1" applyFont="1" applyFill="1" applyBorder="1" applyAlignment="1">
      <alignment horizontal="center" vertical="center" wrapText="1"/>
    </xf>
    <xf numFmtId="3" fontId="11" fillId="12" borderId="4" xfId="0" applyNumberFormat="1" applyFont="1" applyFill="1" applyBorder="1" applyAlignment="1" applyProtection="1">
      <alignment horizontal="center" vertical="center" wrapText="1"/>
      <protection locked="0"/>
    </xf>
    <xf numFmtId="3" fontId="13" fillId="13" borderId="4" xfId="0" applyNumberFormat="1" applyFont="1" applyFill="1" applyBorder="1" applyAlignment="1" applyProtection="1">
      <alignment horizontal="center" vertical="center" wrapText="1"/>
      <protection locked="0"/>
    </xf>
    <xf numFmtId="3" fontId="13" fillId="13" borderId="4" xfId="0" applyNumberFormat="1" applyFont="1" applyFill="1" applyBorder="1" applyAlignment="1">
      <alignment horizontal="center" vertical="center" wrapText="1"/>
    </xf>
    <xf numFmtId="174" fontId="13" fillId="21" borderId="5" xfId="0" applyNumberFormat="1" applyFont="1" applyFill="1" applyBorder="1" applyAlignment="1">
      <alignment horizontal="center" vertical="center" wrapText="1"/>
    </xf>
    <xf numFmtId="9" fontId="13" fillId="11" borderId="4" xfId="0" applyNumberFormat="1" applyFont="1" applyFill="1" applyBorder="1" applyAlignment="1">
      <alignment horizontal="center" vertical="center" wrapText="1"/>
    </xf>
    <xf numFmtId="9" fontId="7" fillId="6" borderId="4" xfId="0" applyNumberFormat="1" applyFont="1" applyFill="1" applyBorder="1" applyAlignment="1">
      <alignment horizontal="center" vertical="center" wrapText="1"/>
    </xf>
    <xf numFmtId="9" fontId="13" fillId="12" borderId="4" xfId="0" applyNumberFormat="1" applyFont="1" applyFill="1" applyBorder="1" applyAlignment="1">
      <alignment horizontal="center" vertical="center" wrapText="1"/>
    </xf>
    <xf numFmtId="10" fontId="11" fillId="13" borderId="4" xfId="3" applyNumberFormat="1" applyFont="1" applyFill="1" applyBorder="1" applyAlignment="1" applyProtection="1">
      <alignment horizontal="center" vertical="center" wrapText="1"/>
      <protection locked="0"/>
    </xf>
    <xf numFmtId="10" fontId="11" fillId="12" borderId="4" xfId="3" applyNumberFormat="1" applyFont="1" applyFill="1" applyBorder="1" applyAlignment="1">
      <alignment horizontal="center" vertical="center" wrapText="1"/>
    </xf>
    <xf numFmtId="10" fontId="11" fillId="12" borderId="4" xfId="3" applyNumberFormat="1" applyFont="1" applyFill="1" applyBorder="1" applyAlignment="1" applyProtection="1">
      <alignment horizontal="center" vertical="center" wrapText="1"/>
      <protection locked="0"/>
    </xf>
    <xf numFmtId="9" fontId="13" fillId="7" borderId="4" xfId="0" applyNumberFormat="1" applyFont="1" applyFill="1" applyBorder="1" applyAlignment="1">
      <alignment horizontal="center" vertical="center" wrapText="1"/>
    </xf>
    <xf numFmtId="3" fontId="4" fillId="12" borderId="5" xfId="0" applyNumberFormat="1" applyFont="1" applyFill="1" applyBorder="1" applyAlignment="1">
      <alignment horizontal="center" vertical="center" wrapText="1"/>
    </xf>
    <xf numFmtId="9" fontId="13" fillId="12" borderId="5" xfId="0" applyNumberFormat="1" applyFont="1" applyFill="1" applyBorder="1" applyAlignment="1">
      <alignment horizontal="center" vertical="center" wrapText="1"/>
    </xf>
    <xf numFmtId="9" fontId="13" fillId="13" borderId="5" xfId="0" applyNumberFormat="1" applyFont="1" applyFill="1" applyBorder="1" applyAlignment="1">
      <alignment horizontal="center" vertical="center" wrapText="1"/>
    </xf>
    <xf numFmtId="3" fontId="11" fillId="18" borderId="4" xfId="0" applyNumberFormat="1" applyFont="1" applyFill="1" applyBorder="1" applyAlignment="1" applyProtection="1">
      <alignment horizontal="center" vertical="center" wrapText="1"/>
      <protection locked="0"/>
    </xf>
    <xf numFmtId="3" fontId="11" fillId="14" borderId="4" xfId="0" applyNumberFormat="1" applyFont="1" applyFill="1" applyBorder="1" applyAlignment="1">
      <alignment horizontal="center" vertical="center" wrapText="1"/>
    </xf>
    <xf numFmtId="3" fontId="11" fillId="22" borderId="4" xfId="0" applyNumberFormat="1" applyFont="1" applyFill="1" applyBorder="1" applyAlignment="1">
      <alignment horizontal="center" vertical="center" wrapText="1"/>
    </xf>
    <xf numFmtId="3" fontId="11" fillId="22" borderId="4" xfId="0" applyNumberFormat="1" applyFont="1" applyFill="1" applyBorder="1" applyAlignment="1" applyProtection="1">
      <alignment horizontal="center" vertical="center" wrapText="1"/>
      <protection locked="0"/>
    </xf>
    <xf numFmtId="3" fontId="13" fillId="18" borderId="4" xfId="0" applyNumberFormat="1" applyFont="1" applyFill="1" applyBorder="1" applyAlignment="1" applyProtection="1">
      <alignment horizontal="center" vertical="center" wrapText="1"/>
      <protection locked="0"/>
    </xf>
    <xf numFmtId="2" fontId="13" fillId="22" borderId="4" xfId="0" applyNumberFormat="1"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11" borderId="4" xfId="0" applyFont="1" applyFill="1" applyBorder="1" applyAlignment="1">
      <alignment vertical="center" wrapText="1"/>
    </xf>
    <xf numFmtId="3" fontId="9" fillId="13" borderId="4" xfId="0" applyNumberFormat="1" applyFont="1" applyFill="1" applyBorder="1" applyAlignment="1" applyProtection="1">
      <alignment horizontal="center" vertical="center" wrapText="1"/>
      <protection locked="0"/>
    </xf>
    <xf numFmtId="3" fontId="9" fillId="12" borderId="4" xfId="0" applyNumberFormat="1" applyFont="1" applyFill="1" applyBorder="1" applyAlignment="1" applyProtection="1">
      <alignment horizontal="center" vertical="center" wrapText="1"/>
      <protection locked="0"/>
    </xf>
    <xf numFmtId="172" fontId="4" fillId="11" borderId="4" xfId="0" applyNumberFormat="1" applyFont="1" applyFill="1" applyBorder="1" applyAlignment="1">
      <alignment horizontal="center" vertical="center" wrapText="1"/>
    </xf>
    <xf numFmtId="3" fontId="4" fillId="18" borderId="4" xfId="0" applyNumberFormat="1" applyFont="1" applyFill="1" applyBorder="1" applyAlignment="1" applyProtection="1">
      <alignment horizontal="center" vertical="center" wrapText="1"/>
      <protection locked="0"/>
    </xf>
    <xf numFmtId="3" fontId="4" fillId="18" borderId="7" xfId="0" applyNumberFormat="1" applyFont="1" applyFill="1" applyBorder="1" applyAlignment="1" applyProtection="1">
      <alignment horizontal="center" vertical="center" wrapText="1"/>
      <protection locked="0"/>
    </xf>
    <xf numFmtId="9" fontId="4" fillId="12" borderId="4" xfId="0" applyNumberFormat="1" applyFont="1" applyFill="1" applyBorder="1" applyAlignment="1">
      <alignment horizontal="center" vertical="center" wrapText="1"/>
    </xf>
    <xf numFmtId="175" fontId="7" fillId="6" borderId="4" xfId="0" applyNumberFormat="1" applyFont="1" applyFill="1" applyBorder="1" applyAlignment="1">
      <alignment horizontal="center" vertical="center" wrapText="1"/>
    </xf>
    <xf numFmtId="175" fontId="4" fillId="11" borderId="4" xfId="0" applyNumberFormat="1" applyFont="1" applyFill="1" applyBorder="1" applyAlignment="1">
      <alignment horizontal="center" vertical="center" wrapText="1"/>
    </xf>
    <xf numFmtId="175" fontId="4" fillId="12" borderId="4" xfId="0" applyNumberFormat="1" applyFont="1" applyFill="1" applyBorder="1" applyAlignment="1">
      <alignment horizontal="center" vertical="center" wrapText="1"/>
    </xf>
    <xf numFmtId="10" fontId="9" fillId="14" borderId="4" xfId="3" applyNumberFormat="1" applyFont="1" applyFill="1" applyBorder="1" applyAlignment="1">
      <alignment horizontal="center" vertical="center" wrapText="1"/>
    </xf>
    <xf numFmtId="10" fontId="15" fillId="12" borderId="4" xfId="3" applyNumberFormat="1" applyFont="1" applyFill="1" applyBorder="1" applyAlignment="1">
      <alignment horizontal="center" vertical="center" wrapText="1"/>
    </xf>
    <xf numFmtId="10" fontId="9" fillId="12" borderId="4" xfId="3" applyNumberFormat="1" applyFont="1" applyFill="1" applyBorder="1" applyAlignment="1">
      <alignment horizontal="center" vertical="center" wrapText="1"/>
    </xf>
    <xf numFmtId="9" fontId="4" fillId="13" borderId="4" xfId="3" applyFont="1" applyFill="1" applyBorder="1" applyAlignment="1" applyProtection="1">
      <alignment horizontal="center" vertical="center" wrapText="1"/>
      <protection locked="0"/>
    </xf>
    <xf numFmtId="9" fontId="4" fillId="12" borderId="4" xfId="3" applyFont="1" applyFill="1" applyBorder="1" applyAlignment="1" applyProtection="1">
      <alignment horizontal="center" vertical="top" wrapText="1"/>
      <protection locked="0"/>
    </xf>
    <xf numFmtId="9" fontId="4" fillId="13" borderId="4" xfId="3" applyFont="1" applyFill="1" applyBorder="1" applyAlignment="1">
      <alignment horizontal="center" vertical="top" wrapText="1"/>
    </xf>
    <xf numFmtId="175" fontId="4" fillId="11" borderId="4" xfId="3" applyNumberFormat="1" applyFont="1" applyFill="1" applyBorder="1" applyAlignment="1">
      <alignment horizontal="center" vertical="center" wrapText="1"/>
    </xf>
    <xf numFmtId="0" fontId="4" fillId="23" borderId="4" xfId="0" applyFont="1" applyFill="1" applyBorder="1" applyAlignment="1">
      <alignment horizontal="center" vertical="center" wrapText="1"/>
    </xf>
    <xf numFmtId="172" fontId="16" fillId="11" borderId="4" xfId="6" applyNumberFormat="1" applyFill="1" applyBorder="1" applyAlignment="1">
      <alignment horizontal="center" vertical="center" wrapText="1"/>
    </xf>
    <xf numFmtId="172" fontId="16" fillId="11" borderId="0" xfId="6" applyNumberFormat="1" applyFill="1" applyBorder="1" applyAlignment="1">
      <alignment horizontal="center" vertical="center" wrapText="1"/>
    </xf>
    <xf numFmtId="10" fontId="4" fillId="12" borderId="4" xfId="0" applyNumberFormat="1" applyFont="1" applyFill="1" applyBorder="1" applyAlignment="1">
      <alignment horizontal="center" vertical="center" wrapText="1"/>
    </xf>
    <xf numFmtId="9" fontId="4" fillId="12" borderId="4" xfId="3" applyFont="1" applyFill="1" applyBorder="1" applyAlignment="1" applyProtection="1">
      <alignment horizontal="center" vertical="center" wrapText="1"/>
      <protection locked="0"/>
    </xf>
    <xf numFmtId="3" fontId="4" fillId="11" borderId="3"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top" wrapText="1"/>
    </xf>
    <xf numFmtId="3" fontId="7" fillId="6" borderId="3" xfId="0" applyNumberFormat="1" applyFont="1" applyFill="1" applyBorder="1" applyAlignment="1">
      <alignment horizontal="center" vertical="center" wrapText="1"/>
    </xf>
    <xf numFmtId="3" fontId="9" fillId="13" borderId="3" xfId="0" applyNumberFormat="1" applyFont="1" applyFill="1" applyBorder="1" applyAlignment="1">
      <alignment horizontal="center" vertical="center" wrapText="1"/>
    </xf>
    <xf numFmtId="3" fontId="9" fillId="12" borderId="3" xfId="0" applyNumberFormat="1" applyFont="1" applyFill="1" applyBorder="1" applyAlignment="1">
      <alignment horizontal="center" vertical="center" wrapText="1"/>
    </xf>
    <xf numFmtId="3" fontId="4" fillId="12" borderId="4" xfId="0" applyNumberFormat="1" applyFont="1" applyFill="1" applyBorder="1" applyAlignment="1">
      <alignment horizontal="center" vertical="top" wrapText="1"/>
    </xf>
    <xf numFmtId="3" fontId="4" fillId="13" borderId="3" xfId="0" applyNumberFormat="1" applyFont="1" applyFill="1" applyBorder="1" applyAlignment="1" applyProtection="1">
      <alignment horizontal="center" vertical="center" wrapText="1"/>
      <protection locked="0"/>
    </xf>
    <xf numFmtId="3" fontId="4" fillId="13" borderId="3" xfId="0" applyNumberFormat="1" applyFont="1" applyFill="1" applyBorder="1" applyAlignment="1">
      <alignment horizontal="center" vertical="center" wrapText="1"/>
    </xf>
    <xf numFmtId="0" fontId="3" fillId="11" borderId="4" xfId="0" applyFont="1" applyFill="1" applyBorder="1" applyAlignment="1">
      <alignment vertical="center"/>
    </xf>
    <xf numFmtId="0" fontId="16" fillId="11" borderId="4" xfId="6" applyFill="1" applyBorder="1" applyAlignment="1">
      <alignment horizontal="center" vertical="center" wrapText="1"/>
    </xf>
    <xf numFmtId="0" fontId="3" fillId="24" borderId="0" xfId="0" applyFont="1" applyFill="1" applyAlignment="1">
      <alignment horizontal="center" vertical="center"/>
    </xf>
    <xf numFmtId="0" fontId="4" fillId="10" borderId="4" xfId="0" applyFont="1" applyFill="1" applyBorder="1" applyAlignment="1">
      <alignment vertical="center" wrapText="1"/>
    </xf>
    <xf numFmtId="168" fontId="8" fillId="6" borderId="4" xfId="5" applyNumberFormat="1" applyFont="1" applyFill="1" applyBorder="1" applyAlignment="1">
      <alignment horizontal="center" vertical="center" wrapText="1"/>
    </xf>
    <xf numFmtId="168" fontId="8" fillId="6" borderId="4" xfId="5" applyNumberFormat="1" applyFont="1" applyFill="1" applyBorder="1" applyAlignment="1" applyProtection="1">
      <alignment horizontal="center" vertical="center" wrapText="1"/>
      <protection locked="0"/>
    </xf>
    <xf numFmtId="168" fontId="4" fillId="11" borderId="4" xfId="5" applyNumberFormat="1" applyFont="1" applyFill="1" applyBorder="1" applyAlignment="1">
      <alignment vertical="center" wrapText="1"/>
    </xf>
    <xf numFmtId="0" fontId="4" fillId="11" borderId="3" xfId="0" applyFont="1" applyFill="1" applyBorder="1" applyAlignment="1">
      <alignment vertical="center" wrapText="1"/>
    </xf>
    <xf numFmtId="3" fontId="9" fillId="11" borderId="3" xfId="0" applyNumberFormat="1" applyFont="1" applyFill="1" applyBorder="1" applyAlignment="1">
      <alignment horizontal="center" vertical="center" wrapText="1"/>
    </xf>
    <xf numFmtId="3" fontId="17" fillId="12" borderId="8"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center" wrapText="1"/>
    </xf>
    <xf numFmtId="3" fontId="4" fillId="13" borderId="3" xfId="0" applyNumberFormat="1" applyFont="1" applyFill="1" applyBorder="1" applyAlignment="1" applyProtection="1">
      <alignment horizontal="left" vertical="center" wrapText="1"/>
      <protection locked="0"/>
    </xf>
    <xf numFmtId="3" fontId="4" fillId="25" borderId="4" xfId="0" applyNumberFormat="1" applyFont="1" applyFill="1" applyBorder="1" applyAlignment="1">
      <alignment horizontal="center" vertical="center" wrapText="1"/>
    </xf>
    <xf numFmtId="3" fontId="4" fillId="26" borderId="4" xfId="0" applyNumberFormat="1" applyFont="1" applyFill="1" applyBorder="1" applyAlignment="1">
      <alignment horizontal="center" vertical="center" wrapText="1"/>
    </xf>
    <xf numFmtId="0" fontId="4" fillId="9" borderId="4" xfId="0" applyFont="1" applyFill="1" applyBorder="1" applyAlignment="1">
      <alignment vertical="center" wrapText="1"/>
    </xf>
    <xf numFmtId="168" fontId="13" fillId="11" borderId="0" xfId="2" applyNumberFormat="1" applyFont="1" applyFill="1" applyBorder="1" applyAlignment="1">
      <alignment horizontal="center" vertical="center" wrapText="1"/>
    </xf>
    <xf numFmtId="172" fontId="7" fillId="6" borderId="4" xfId="0" applyNumberFormat="1" applyFont="1" applyFill="1" applyBorder="1" applyAlignment="1">
      <alignment horizontal="center" vertical="center" wrapText="1"/>
    </xf>
    <xf numFmtId="172" fontId="8" fillId="6" borderId="4" xfId="0" applyNumberFormat="1" applyFont="1" applyFill="1" applyBorder="1" applyAlignment="1">
      <alignment horizontal="center" vertical="center" wrapText="1"/>
    </xf>
    <xf numFmtId="3" fontId="11" fillId="11" borderId="4" xfId="0" applyNumberFormat="1" applyFont="1" applyFill="1" applyBorder="1" applyAlignment="1">
      <alignment horizontal="center" vertical="center" wrapText="1"/>
    </xf>
    <xf numFmtId="3" fontId="11" fillId="13" borderId="4" xfId="0" applyNumberFormat="1" applyFont="1" applyFill="1" applyBorder="1" applyAlignment="1">
      <alignment horizontal="center" vertical="center" wrapText="1"/>
    </xf>
    <xf numFmtId="4" fontId="13" fillId="12" borderId="4" xfId="0" applyNumberFormat="1" applyFont="1" applyFill="1" applyBorder="1" applyAlignment="1">
      <alignment horizontal="center" vertical="center" wrapText="1"/>
    </xf>
    <xf numFmtId="4" fontId="11" fillId="13" borderId="4" xfId="0" applyNumberFormat="1" applyFont="1" applyFill="1" applyBorder="1" applyAlignment="1">
      <alignment horizontal="center" vertical="center" wrapText="1"/>
    </xf>
    <xf numFmtId="169" fontId="4" fillId="11" borderId="4" xfId="1" applyFont="1" applyFill="1" applyBorder="1" applyAlignment="1">
      <alignment vertical="center" wrapText="1"/>
    </xf>
    <xf numFmtId="3" fontId="13" fillId="12" borderId="4" xfId="0" applyNumberFormat="1" applyFont="1" applyFill="1" applyBorder="1" applyAlignment="1">
      <alignment horizontal="center" vertical="top" wrapText="1"/>
    </xf>
    <xf numFmtId="4" fontId="11" fillId="12" borderId="4" xfId="0" applyNumberFormat="1" applyFont="1" applyFill="1" applyBorder="1" applyAlignment="1">
      <alignment horizontal="center" vertical="center" wrapText="1"/>
    </xf>
    <xf numFmtId="0" fontId="18" fillId="6" borderId="4" xfId="0" applyFont="1" applyFill="1" applyBorder="1" applyAlignment="1">
      <alignment horizontal="center" vertical="center" wrapText="1"/>
    </xf>
    <xf numFmtId="3" fontId="18" fillId="6" borderId="4" xfId="0" applyNumberFormat="1" applyFont="1" applyFill="1" applyBorder="1" applyAlignment="1">
      <alignment horizontal="center" vertical="center" wrapText="1"/>
    </xf>
    <xf numFmtId="3" fontId="18" fillId="12" borderId="4" xfId="0" applyNumberFormat="1" applyFont="1" applyFill="1" applyBorder="1" applyAlignment="1">
      <alignment horizontal="center" vertical="center" wrapText="1"/>
    </xf>
    <xf numFmtId="9" fontId="7" fillId="6" borderId="4" xfId="3" applyFont="1" applyFill="1" applyBorder="1" applyAlignment="1">
      <alignment horizontal="center" vertical="center" wrapText="1"/>
    </xf>
    <xf numFmtId="0" fontId="4" fillId="13" borderId="4" xfId="0" applyFont="1" applyFill="1" applyBorder="1" applyAlignment="1" applyProtection="1">
      <alignment horizontal="center" vertical="center" wrapText="1"/>
      <protection locked="0"/>
    </xf>
    <xf numFmtId="0" fontId="4" fillId="12" borderId="4" xfId="0" applyFont="1" applyFill="1" applyBorder="1" applyAlignment="1" applyProtection="1">
      <alignment horizontal="center" vertical="center" wrapText="1"/>
      <protection locked="0"/>
    </xf>
    <xf numFmtId="0" fontId="4" fillId="13" borderId="4" xfId="0" applyFont="1" applyFill="1" applyBorder="1" applyAlignment="1">
      <alignment horizontal="center" vertical="center" wrapText="1"/>
    </xf>
    <xf numFmtId="0" fontId="4" fillId="27" borderId="4" xfId="0" applyFont="1" applyFill="1" applyBorder="1" applyAlignment="1">
      <alignment horizontal="center" vertical="center" wrapText="1"/>
    </xf>
    <xf numFmtId="3" fontId="19" fillId="12" borderId="3" xfId="0" applyNumberFormat="1" applyFont="1" applyFill="1" applyBorder="1" applyAlignment="1">
      <alignment horizontal="justify" vertical="center" wrapText="1"/>
    </xf>
    <xf numFmtId="3" fontId="19" fillId="13" borderId="3" xfId="0" applyNumberFormat="1" applyFont="1" applyFill="1" applyBorder="1" applyAlignment="1">
      <alignment horizontal="justify" vertical="center" wrapText="1"/>
    </xf>
    <xf numFmtId="2" fontId="11" fillId="14" borderId="4" xfId="3" applyNumberFormat="1" applyFont="1" applyFill="1" applyBorder="1" applyAlignment="1">
      <alignment horizontal="center" vertical="center" wrapText="1"/>
    </xf>
    <xf numFmtId="3" fontId="17" fillId="13" borderId="4" xfId="0" applyNumberFormat="1" applyFont="1" applyFill="1" applyBorder="1" applyAlignment="1">
      <alignment horizontal="center" vertical="center" wrapText="1"/>
    </xf>
    <xf numFmtId="3" fontId="20" fillId="12" borderId="4" xfId="0" applyNumberFormat="1" applyFont="1" applyFill="1" applyBorder="1" applyAlignment="1">
      <alignment horizontal="center" vertical="center" wrapText="1"/>
    </xf>
    <xf numFmtId="3" fontId="21" fillId="12" borderId="4" xfId="0" applyNumberFormat="1" applyFont="1" applyFill="1" applyBorder="1" applyAlignment="1">
      <alignment horizontal="center" vertical="center" wrapText="1"/>
    </xf>
    <xf numFmtId="3" fontId="4" fillId="22" borderId="4" xfId="0" applyNumberFormat="1" applyFont="1" applyFill="1" applyBorder="1" applyAlignment="1">
      <alignment horizontal="center" vertical="center" wrapText="1"/>
    </xf>
    <xf numFmtId="9" fontId="17" fillId="13" borderId="4" xfId="3" applyFont="1" applyFill="1" applyBorder="1" applyAlignment="1">
      <alignment horizontal="center" vertical="center" wrapText="1"/>
    </xf>
    <xf numFmtId="0" fontId="20" fillId="12" borderId="4" xfId="0" applyFont="1" applyFill="1" applyBorder="1" applyAlignment="1">
      <alignment horizontal="center" vertical="center" wrapText="1"/>
    </xf>
    <xf numFmtId="9" fontId="21" fillId="12" borderId="4" xfId="3" applyFont="1" applyFill="1" applyBorder="1" applyAlignment="1">
      <alignment horizontal="center" vertical="center" wrapText="1"/>
    </xf>
    <xf numFmtId="0" fontId="4" fillId="9" borderId="4" xfId="0" applyFont="1" applyFill="1" applyBorder="1" applyAlignment="1">
      <alignment horizontal="center" vertical="center"/>
    </xf>
    <xf numFmtId="0" fontId="4" fillId="28" borderId="4" xfId="0" applyFont="1" applyFill="1" applyBorder="1" applyAlignment="1">
      <alignment horizontal="center" vertical="center" wrapText="1"/>
    </xf>
    <xf numFmtId="3" fontId="4" fillId="28" borderId="4" xfId="0" applyNumberFormat="1" applyFont="1" applyFill="1" applyBorder="1" applyAlignment="1">
      <alignment horizontal="center" vertical="center" wrapText="1"/>
    </xf>
    <xf numFmtId="3" fontId="7" fillId="28" borderId="4" xfId="0" applyNumberFormat="1" applyFont="1" applyFill="1" applyBorder="1" applyAlignment="1">
      <alignment horizontal="center" vertical="center" wrapText="1"/>
    </xf>
    <xf numFmtId="3" fontId="7" fillId="28" borderId="4" xfId="0" applyNumberFormat="1" applyFont="1" applyFill="1" applyBorder="1" applyAlignment="1">
      <alignment horizontal="center" vertical="center"/>
    </xf>
    <xf numFmtId="3" fontId="9" fillId="28" borderId="4" xfId="0" applyNumberFormat="1" applyFont="1" applyFill="1" applyBorder="1" applyAlignment="1">
      <alignment horizontal="center" vertical="center" wrapText="1"/>
    </xf>
    <xf numFmtId="2" fontId="11" fillId="28" borderId="4" xfId="3" applyNumberFormat="1" applyFont="1" applyFill="1" applyBorder="1" applyAlignment="1">
      <alignment horizontal="center" vertical="center" wrapText="1"/>
    </xf>
    <xf numFmtId="0" fontId="4" fillId="28" borderId="4" xfId="0" applyFont="1" applyFill="1" applyBorder="1" applyAlignment="1">
      <alignment horizontal="center" vertical="center"/>
    </xf>
    <xf numFmtId="3" fontId="7" fillId="6" borderId="4" xfId="3" applyNumberFormat="1" applyFont="1" applyFill="1" applyBorder="1" applyAlignment="1">
      <alignment horizontal="center" vertical="center" wrapText="1"/>
    </xf>
    <xf numFmtId="170" fontId="11" fillId="28" borderId="4" xfId="1" applyNumberFormat="1" applyFont="1" applyFill="1" applyBorder="1" applyAlignment="1">
      <alignment horizontal="center" vertical="center" wrapText="1"/>
    </xf>
    <xf numFmtId="3" fontId="9" fillId="29" borderId="4" xfId="0" applyNumberFormat="1" applyFont="1" applyFill="1" applyBorder="1" applyAlignment="1">
      <alignment horizontal="center" vertical="center" wrapText="1"/>
    </xf>
    <xf numFmtId="164" fontId="9" fillId="13" borderId="4" xfId="0" applyNumberFormat="1" applyFont="1" applyFill="1" applyBorder="1" applyAlignment="1">
      <alignment horizontal="center" vertical="center" wrapText="1"/>
    </xf>
    <xf numFmtId="0" fontId="4" fillId="30" borderId="4" xfId="0" applyFont="1" applyFill="1" applyBorder="1" applyAlignment="1">
      <alignment horizontal="center" vertical="center" wrapText="1"/>
    </xf>
    <xf numFmtId="0" fontId="22" fillId="11" borderId="0" xfId="0" applyFont="1" applyFill="1" applyAlignment="1">
      <alignment horizontal="center" vertical="center"/>
    </xf>
    <xf numFmtId="176" fontId="7" fillId="6" borderId="4" xfId="5" applyNumberFormat="1" applyFont="1" applyFill="1" applyBorder="1" applyAlignment="1">
      <alignment horizontal="center" vertical="center" wrapText="1"/>
    </xf>
    <xf numFmtId="0" fontId="4" fillId="21" borderId="4" xfId="0" applyFont="1" applyFill="1" applyBorder="1" applyAlignment="1">
      <alignment horizontal="center" vertical="center" wrapText="1"/>
    </xf>
    <xf numFmtId="3" fontId="4" fillId="31" borderId="4" xfId="0" applyNumberFormat="1" applyFont="1" applyFill="1" applyBorder="1" applyAlignment="1" applyProtection="1">
      <alignment horizontal="center" vertical="center" wrapText="1"/>
      <protection locked="0"/>
    </xf>
    <xf numFmtId="167" fontId="8" fillId="6" borderId="4" xfId="5" applyNumberFormat="1"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16" fillId="11" borderId="4" xfId="7" applyFill="1" applyBorder="1" applyAlignment="1">
      <alignment horizontal="center" vertical="center" wrapText="1"/>
    </xf>
    <xf numFmtId="167" fontId="4" fillId="10" borderId="4" xfId="5" applyNumberFormat="1" applyFont="1" applyFill="1" applyBorder="1" applyAlignment="1">
      <alignment horizontal="center" vertical="center" wrapText="1"/>
    </xf>
    <xf numFmtId="9" fontId="9" fillId="11" borderId="4" xfId="3" applyFont="1" applyFill="1" applyBorder="1" applyAlignment="1">
      <alignment horizontal="center" vertical="center" wrapText="1"/>
    </xf>
    <xf numFmtId="0" fontId="4" fillId="32" borderId="4" xfId="0" applyFont="1" applyFill="1" applyBorder="1" applyAlignment="1">
      <alignment horizontal="center" vertical="center" wrapText="1"/>
    </xf>
    <xf numFmtId="0" fontId="16" fillId="11" borderId="0" xfId="7"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4" fillId="11" borderId="0" xfId="0" applyNumberFormat="1" applyFont="1" applyFill="1" applyAlignment="1">
      <alignment horizontal="center" vertical="center" wrapText="1"/>
    </xf>
    <xf numFmtId="3" fontId="4" fillId="18" borderId="4" xfId="0" applyNumberFormat="1" applyFont="1" applyFill="1" applyBorder="1" applyAlignment="1" applyProtection="1">
      <alignment horizontal="left" vertical="center" wrapText="1"/>
      <protection locked="0"/>
    </xf>
    <xf numFmtId="0" fontId="4" fillId="33" borderId="8" xfId="0" applyFont="1" applyFill="1" applyBorder="1" applyAlignment="1">
      <alignment horizontal="center" vertical="center" wrapText="1"/>
    </xf>
    <xf numFmtId="3" fontId="7" fillId="34" borderId="8" xfId="0" applyNumberFormat="1" applyFont="1" applyFill="1" applyBorder="1" applyAlignment="1">
      <alignment horizontal="center" vertical="center" wrapText="1"/>
    </xf>
    <xf numFmtId="3" fontId="9" fillId="35" borderId="8" xfId="0" applyNumberFormat="1" applyFont="1" applyFill="1" applyBorder="1" applyAlignment="1">
      <alignment horizontal="center" vertical="center" wrapText="1"/>
    </xf>
    <xf numFmtId="3" fontId="9" fillId="25" borderId="8" xfId="0" applyNumberFormat="1" applyFont="1" applyFill="1" applyBorder="1" applyAlignment="1">
      <alignment horizontal="center" vertical="center" wrapText="1"/>
    </xf>
    <xf numFmtId="3" fontId="9" fillId="36" borderId="8" xfId="0" applyNumberFormat="1" applyFont="1" applyFill="1" applyBorder="1" applyAlignment="1">
      <alignment horizontal="center" vertical="center" wrapText="1"/>
    </xf>
    <xf numFmtId="3" fontId="4" fillId="35" borderId="8" xfId="0" applyNumberFormat="1" applyFont="1" applyFill="1" applyBorder="1" applyAlignment="1">
      <alignment horizontal="center" vertical="center" wrapText="1"/>
    </xf>
    <xf numFmtId="3" fontId="8" fillId="37" borderId="8" xfId="0" applyNumberFormat="1" applyFont="1" applyFill="1" applyBorder="1" applyAlignment="1">
      <alignment horizontal="center" vertical="center" wrapText="1"/>
    </xf>
    <xf numFmtId="3" fontId="4" fillId="25" borderId="4" xfId="0" applyNumberFormat="1" applyFont="1" applyFill="1" applyBorder="1" applyAlignment="1" applyProtection="1">
      <alignment horizontal="left" vertical="center" wrapText="1"/>
      <protection locked="0"/>
    </xf>
    <xf numFmtId="0" fontId="17" fillId="38" borderId="8" xfId="0" applyFont="1" applyFill="1" applyBorder="1" applyAlignment="1">
      <alignment horizontal="center" vertical="center" wrapText="1"/>
    </xf>
    <xf numFmtId="3" fontId="4" fillId="25" borderId="6" xfId="0" applyNumberFormat="1" applyFont="1" applyFill="1" applyBorder="1" applyAlignment="1" applyProtection="1">
      <alignment horizontal="left" vertical="center" wrapText="1"/>
      <protection locked="0"/>
    </xf>
    <xf numFmtId="0" fontId="23" fillId="20" borderId="4" xfId="0" applyFont="1" applyFill="1" applyBorder="1" applyAlignment="1">
      <alignment horizontal="center" vertical="center" wrapText="1"/>
    </xf>
    <xf numFmtId="3" fontId="23" fillId="20" borderId="4" xfId="0" applyNumberFormat="1" applyFont="1" applyFill="1" applyBorder="1" applyAlignment="1">
      <alignment horizontal="center" vertical="center" wrapText="1"/>
    </xf>
    <xf numFmtId="3" fontId="4" fillId="6" borderId="4" xfId="0" applyNumberFormat="1" applyFont="1" applyFill="1" applyBorder="1" applyAlignment="1">
      <alignment horizontal="center" vertical="center" wrapText="1"/>
    </xf>
    <xf numFmtId="3" fontId="11" fillId="20" borderId="4" xfId="0" applyNumberFormat="1" applyFont="1" applyFill="1" applyBorder="1" applyAlignment="1">
      <alignment horizontal="center" vertical="center" wrapText="1"/>
    </xf>
    <xf numFmtId="10" fontId="7" fillId="20" borderId="4" xfId="3" applyNumberFormat="1" applyFont="1" applyFill="1" applyBorder="1" applyAlignment="1">
      <alignment horizontal="center" vertical="center" wrapText="1"/>
    </xf>
    <xf numFmtId="10" fontId="11" fillId="21" borderId="4" xfId="3" applyNumberFormat="1" applyFont="1" applyFill="1" applyBorder="1" applyAlignment="1">
      <alignment horizontal="center" vertical="center" wrapText="1"/>
    </xf>
    <xf numFmtId="10" fontId="9" fillId="18" borderId="4" xfId="3" applyNumberFormat="1" applyFont="1" applyFill="1" applyBorder="1" applyAlignment="1">
      <alignment horizontal="center" vertical="center" wrapText="1"/>
    </xf>
    <xf numFmtId="3" fontId="13" fillId="22" borderId="3" xfId="0" applyNumberFormat="1" applyFont="1" applyFill="1" applyBorder="1" applyAlignment="1">
      <alignment horizontal="center" vertical="center" wrapText="1"/>
    </xf>
    <xf numFmtId="3" fontId="13" fillId="18" borderId="3" xfId="0" applyNumberFormat="1" applyFont="1" applyFill="1" applyBorder="1" applyAlignment="1">
      <alignment horizontal="center" vertical="center" wrapText="1"/>
    </xf>
    <xf numFmtId="9" fontId="11" fillId="22" borderId="4" xfId="3" applyFont="1" applyFill="1" applyBorder="1" applyAlignment="1">
      <alignment horizontal="center" vertical="center" wrapText="1"/>
    </xf>
    <xf numFmtId="3" fontId="19" fillId="39" borderId="3" xfId="0" applyNumberFormat="1" applyFont="1" applyFill="1" applyBorder="1" applyAlignment="1">
      <alignment horizontal="justify" vertical="center" wrapText="1"/>
    </xf>
    <xf numFmtId="9" fontId="13" fillId="22" borderId="5" xfId="0" applyNumberFormat="1" applyFont="1" applyFill="1" applyBorder="1" applyAlignment="1">
      <alignment horizontal="center" vertical="center" wrapText="1"/>
    </xf>
    <xf numFmtId="9" fontId="13" fillId="18" borderId="5" xfId="0" applyNumberFormat="1" applyFont="1" applyFill="1" applyBorder="1" applyAlignment="1">
      <alignment horizontal="center" vertical="center" wrapText="1"/>
    </xf>
    <xf numFmtId="9" fontId="13" fillId="11" borderId="5" xfId="3"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173" fontId="7" fillId="20" borderId="3" xfId="2" applyFont="1" applyFill="1" applyBorder="1" applyAlignment="1">
      <alignment horizontal="center" vertical="center" wrapText="1"/>
    </xf>
    <xf numFmtId="173" fontId="8" fillId="20" borderId="3" xfId="2" applyFont="1" applyFill="1" applyBorder="1" applyAlignment="1">
      <alignment horizontal="center" vertical="center" wrapText="1"/>
    </xf>
    <xf numFmtId="173" fontId="13" fillId="21" borderId="3" xfId="2" applyFont="1" applyFill="1" applyBorder="1" applyAlignment="1">
      <alignment horizontal="center" vertical="center" wrapText="1"/>
    </xf>
    <xf numFmtId="0" fontId="13" fillId="21" borderId="3" xfId="0" applyFont="1" applyFill="1" applyBorder="1" applyAlignment="1">
      <alignment vertical="center" wrapText="1"/>
    </xf>
    <xf numFmtId="3" fontId="13" fillId="21" borderId="3" xfId="0" applyNumberFormat="1" applyFont="1" applyFill="1" applyBorder="1" applyAlignment="1">
      <alignment horizontal="center" vertical="center" wrapText="1"/>
    </xf>
    <xf numFmtId="3" fontId="7" fillId="20" borderId="3" xfId="0" applyNumberFormat="1" applyFont="1" applyFill="1" applyBorder="1" applyAlignment="1">
      <alignment horizontal="center" vertical="center" wrapText="1"/>
    </xf>
    <xf numFmtId="3" fontId="11" fillId="21" borderId="3" xfId="0" applyNumberFormat="1" applyFont="1" applyFill="1" applyBorder="1" applyAlignment="1">
      <alignment horizontal="center" vertical="center" wrapText="1"/>
    </xf>
    <xf numFmtId="3" fontId="11" fillId="18" borderId="3" xfId="0" applyNumberFormat="1" applyFont="1" applyFill="1" applyBorder="1" applyAlignment="1">
      <alignment horizontal="center" vertical="center" wrapText="1"/>
    </xf>
    <xf numFmtId="3" fontId="11" fillId="22" borderId="3" xfId="0" applyNumberFormat="1" applyFont="1" applyFill="1" applyBorder="1" applyAlignment="1">
      <alignment horizontal="center" vertical="center" wrapText="1"/>
    </xf>
    <xf numFmtId="3" fontId="13" fillId="18" borderId="3" xfId="0" applyNumberFormat="1" applyFont="1" applyFill="1" applyBorder="1" applyAlignment="1" applyProtection="1">
      <alignment horizontal="center" vertical="center" wrapText="1"/>
      <protection locked="0"/>
    </xf>
    <xf numFmtId="0" fontId="13" fillId="11" borderId="4" xfId="0" applyFont="1" applyFill="1" applyBorder="1" applyAlignment="1">
      <alignment vertical="center" wrapText="1"/>
    </xf>
    <xf numFmtId="0" fontId="0" fillId="0" borderId="0" xfId="0" applyAlignment="1">
      <alignment wrapText="1"/>
    </xf>
    <xf numFmtId="0" fontId="0" fillId="12" borderId="0" xfId="0" applyFill="1" applyAlignment="1">
      <alignment horizontal="center"/>
    </xf>
    <xf numFmtId="0" fontId="0" fillId="12" borderId="0" xfId="0" applyFill="1"/>
    <xf numFmtId="0" fontId="0" fillId="12" borderId="0" xfId="0" applyFill="1" applyAlignment="1">
      <alignment wrapText="1"/>
    </xf>
    <xf numFmtId="0" fontId="0" fillId="12" borderId="0" xfId="0" applyFill="1" applyAlignment="1">
      <alignment horizontal="center" vertical="center"/>
    </xf>
    <xf numFmtId="0" fontId="0" fillId="12" borderId="0" xfId="0" applyFill="1" applyAlignment="1">
      <alignment horizontal="center" vertical="center" wrapText="1"/>
    </xf>
    <xf numFmtId="0" fontId="0" fillId="13" borderId="0" xfId="0" applyFill="1"/>
    <xf numFmtId="0" fontId="0" fillId="13" borderId="0" xfId="0" applyFill="1" applyAlignment="1">
      <alignment wrapText="1"/>
    </xf>
    <xf numFmtId="0" fontId="0" fillId="40" borderId="0" xfId="0" applyFill="1"/>
    <xf numFmtId="0" fontId="0" fillId="40" borderId="0" xfId="0" applyFill="1" applyAlignment="1">
      <alignment wrapText="1"/>
    </xf>
    <xf numFmtId="0" fontId="0" fillId="41" borderId="0" xfId="0" applyFill="1"/>
    <xf numFmtId="0" fontId="0" fillId="41" borderId="0" xfId="0" applyFill="1" applyAlignment="1">
      <alignment wrapText="1"/>
    </xf>
    <xf numFmtId="0" fontId="13" fillId="19" borderId="3"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21" borderId="3" xfId="0" applyFont="1" applyFill="1" applyBorder="1" applyAlignment="1">
      <alignment horizontal="center" vertical="center" wrapText="1"/>
    </xf>
    <xf numFmtId="0" fontId="13" fillId="21" borderId="6" xfId="0" applyFont="1" applyFill="1" applyBorder="1" applyAlignment="1">
      <alignment horizontal="center" vertical="center" wrapText="1"/>
    </xf>
    <xf numFmtId="167" fontId="8" fillId="6" borderId="3" xfId="5" applyNumberFormat="1" applyFont="1" applyFill="1" applyBorder="1" applyAlignment="1" applyProtection="1">
      <alignment horizontal="center" vertical="center" wrapText="1"/>
      <protection locked="0"/>
    </xf>
    <xf numFmtId="167" fontId="8" fillId="6" borderId="5" xfId="5" applyNumberFormat="1" applyFont="1" applyFill="1" applyBorder="1" applyAlignment="1" applyProtection="1">
      <alignment horizontal="center" vertical="center" wrapText="1"/>
      <protection locked="0"/>
    </xf>
    <xf numFmtId="167" fontId="8" fillId="6" borderId="6" xfId="5" applyNumberFormat="1" applyFont="1" applyFill="1" applyBorder="1" applyAlignment="1" applyProtection="1">
      <alignment horizontal="center" vertical="center" wrapText="1"/>
      <protection locked="0"/>
    </xf>
    <xf numFmtId="167" fontId="4" fillId="11" borderId="3" xfId="5" applyNumberFormat="1" applyFont="1" applyFill="1" applyBorder="1" applyAlignment="1">
      <alignment horizontal="center" vertical="center" wrapText="1"/>
    </xf>
    <xf numFmtId="167" fontId="4" fillId="11" borderId="5" xfId="5" applyNumberFormat="1" applyFont="1" applyFill="1" applyBorder="1" applyAlignment="1">
      <alignment horizontal="center" vertical="center" wrapText="1"/>
    </xf>
    <xf numFmtId="167" fontId="4" fillId="11" borderId="6" xfId="5" applyNumberFormat="1"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167" fontId="7" fillId="6" borderId="3" xfId="5" applyNumberFormat="1" applyFont="1" applyFill="1" applyBorder="1" applyAlignment="1">
      <alignment horizontal="center" vertical="center" wrapText="1"/>
    </xf>
    <xf numFmtId="167" fontId="7" fillId="6" borderId="5" xfId="5" applyNumberFormat="1" applyFont="1" applyFill="1" applyBorder="1" applyAlignment="1">
      <alignment horizontal="center" vertical="center" wrapText="1"/>
    </xf>
    <xf numFmtId="167" fontId="7" fillId="6" borderId="6" xfId="5" applyNumberFormat="1" applyFont="1" applyFill="1" applyBorder="1" applyAlignment="1">
      <alignment horizontal="center" vertical="center" wrapText="1"/>
    </xf>
    <xf numFmtId="168" fontId="7" fillId="6" borderId="3" xfId="5" applyNumberFormat="1" applyFont="1" applyFill="1" applyBorder="1" applyAlignment="1">
      <alignment horizontal="center" vertical="center" wrapText="1"/>
    </xf>
    <xf numFmtId="168" fontId="7" fillId="6" borderId="5" xfId="5" applyNumberFormat="1" applyFont="1" applyFill="1" applyBorder="1" applyAlignment="1">
      <alignment horizontal="center" vertical="center" wrapText="1"/>
    </xf>
    <xf numFmtId="168" fontId="7" fillId="6" borderId="6" xfId="5" applyNumberFormat="1" applyFont="1" applyFill="1" applyBorder="1" applyAlignment="1">
      <alignment horizontal="center" vertical="center" wrapText="1"/>
    </xf>
    <xf numFmtId="167" fontId="8" fillId="6" borderId="3" xfId="5" applyNumberFormat="1" applyFont="1" applyFill="1" applyBorder="1" applyAlignment="1">
      <alignment horizontal="center" vertical="center" wrapText="1"/>
    </xf>
    <xf numFmtId="167" fontId="8" fillId="6" borderId="5" xfId="5" applyNumberFormat="1" applyFont="1" applyFill="1" applyBorder="1" applyAlignment="1">
      <alignment horizontal="center" vertical="center" wrapText="1"/>
    </xf>
    <xf numFmtId="167" fontId="8" fillId="6" borderId="6" xfId="5" applyNumberFormat="1" applyFont="1" applyFill="1" applyBorder="1" applyAlignment="1">
      <alignment horizontal="center" vertical="center" wrapText="1"/>
    </xf>
    <xf numFmtId="0" fontId="13" fillId="21" borderId="4" xfId="0" applyFont="1" applyFill="1" applyBorder="1" applyAlignment="1">
      <alignment horizontal="center" vertical="center" wrapText="1"/>
    </xf>
    <xf numFmtId="0" fontId="13" fillId="21" borderId="5" xfId="0" applyFont="1" applyFill="1" applyBorder="1" applyAlignment="1">
      <alignment horizontal="center" vertical="center" wrapText="1"/>
    </xf>
    <xf numFmtId="0" fontId="13" fillId="19" borderId="4" xfId="0" applyFont="1" applyFill="1" applyBorder="1" applyAlignment="1">
      <alignment horizontal="center" vertical="center" wrapText="1"/>
    </xf>
    <xf numFmtId="174" fontId="7" fillId="20" borderId="4" xfId="0" applyNumberFormat="1" applyFont="1" applyFill="1" applyBorder="1" applyAlignment="1">
      <alignment horizontal="center" vertical="center" wrapText="1"/>
    </xf>
    <xf numFmtId="174" fontId="7" fillId="20" borderId="3" xfId="0" applyNumberFormat="1" applyFont="1" applyFill="1" applyBorder="1" applyAlignment="1">
      <alignment horizontal="center" vertical="center" wrapText="1"/>
    </xf>
    <xf numFmtId="174" fontId="7" fillId="20" borderId="5" xfId="0" applyNumberFormat="1" applyFont="1" applyFill="1" applyBorder="1" applyAlignment="1">
      <alignment horizontal="center" vertical="center" wrapText="1"/>
    </xf>
    <xf numFmtId="174" fontId="7" fillId="20" borderId="6" xfId="0" applyNumberFormat="1" applyFont="1" applyFill="1" applyBorder="1" applyAlignment="1">
      <alignment horizontal="center" vertical="center" wrapText="1"/>
    </xf>
    <xf numFmtId="3" fontId="8" fillId="20" borderId="4" xfId="0" applyNumberFormat="1" applyFont="1" applyFill="1" applyBorder="1" applyAlignment="1">
      <alignment horizontal="center" vertical="center" wrapText="1"/>
    </xf>
    <xf numFmtId="0" fontId="8" fillId="20" borderId="4" xfId="0" applyFont="1" applyFill="1" applyBorder="1" applyAlignment="1">
      <alignment horizontal="center" vertical="center" wrapText="1"/>
    </xf>
    <xf numFmtId="0" fontId="13" fillId="19" borderId="5" xfId="0" applyFont="1" applyFill="1" applyBorder="1" applyAlignment="1">
      <alignment horizontal="center" vertical="center" wrapText="1"/>
    </xf>
    <xf numFmtId="172" fontId="7" fillId="20" borderId="4" xfId="0" applyNumberFormat="1" applyFont="1" applyFill="1" applyBorder="1" applyAlignment="1">
      <alignment horizontal="center" vertical="center" wrapText="1"/>
    </xf>
    <xf numFmtId="172" fontId="7" fillId="20" borderId="3" xfId="0" applyNumberFormat="1" applyFont="1" applyFill="1" applyBorder="1" applyAlignment="1">
      <alignment horizontal="center" vertical="center" wrapText="1"/>
    </xf>
    <xf numFmtId="172" fontId="7" fillId="20" borderId="5" xfId="0" applyNumberFormat="1" applyFont="1" applyFill="1" applyBorder="1" applyAlignment="1">
      <alignment horizontal="center" vertical="center" wrapText="1"/>
    </xf>
    <xf numFmtId="172" fontId="7" fillId="20" borderId="6" xfId="0" applyNumberFormat="1" applyFont="1" applyFill="1" applyBorder="1" applyAlignment="1">
      <alignment horizontal="center" vertical="center" wrapText="1"/>
    </xf>
    <xf numFmtId="168" fontId="8" fillId="6" borderId="3" xfId="0" applyNumberFormat="1" applyFont="1" applyFill="1" applyBorder="1" applyAlignment="1" applyProtection="1">
      <alignment horizontal="center" vertical="center" wrapText="1"/>
      <protection locked="0"/>
    </xf>
    <xf numFmtId="168" fontId="8" fillId="6" borderId="5" xfId="0" applyNumberFormat="1" applyFont="1" applyFill="1" applyBorder="1" applyAlignment="1" applyProtection="1">
      <alignment horizontal="center" vertical="center" wrapText="1"/>
      <protection locked="0"/>
    </xf>
    <xf numFmtId="168" fontId="8" fillId="6" borderId="6" xfId="0" applyNumberFormat="1" applyFont="1" applyFill="1" applyBorder="1" applyAlignment="1" applyProtection="1">
      <alignment horizontal="center" vertical="center" wrapText="1"/>
      <protection locked="0"/>
    </xf>
    <xf numFmtId="168" fontId="4" fillId="11" borderId="3" xfId="0" applyNumberFormat="1" applyFont="1" applyFill="1" applyBorder="1" applyAlignment="1">
      <alignment horizontal="center" vertical="center" wrapText="1"/>
    </xf>
    <xf numFmtId="168" fontId="4" fillId="11" borderId="5" xfId="0" applyNumberFormat="1" applyFont="1" applyFill="1" applyBorder="1" applyAlignment="1">
      <alignment horizontal="center" vertical="center" wrapText="1"/>
    </xf>
    <xf numFmtId="168" fontId="4" fillId="11" borderId="6" xfId="0" applyNumberFormat="1" applyFont="1" applyFill="1" applyBorder="1" applyAlignment="1">
      <alignment horizontal="center" vertical="center" wrapText="1"/>
    </xf>
    <xf numFmtId="168" fontId="7" fillId="6" borderId="3" xfId="0" applyNumberFormat="1" applyFont="1" applyFill="1" applyBorder="1" applyAlignment="1">
      <alignment horizontal="center" vertical="center" wrapText="1"/>
    </xf>
    <xf numFmtId="168" fontId="7" fillId="6" borderId="5" xfId="0" applyNumberFormat="1" applyFont="1" applyFill="1" applyBorder="1" applyAlignment="1">
      <alignment horizontal="center" vertical="center" wrapText="1"/>
    </xf>
    <xf numFmtId="168" fontId="7" fillId="6" borderId="6" xfId="0" applyNumberFormat="1" applyFont="1" applyFill="1" applyBorder="1" applyAlignment="1">
      <alignment horizontal="center" vertical="center" wrapText="1"/>
    </xf>
    <xf numFmtId="168" fontId="8" fillId="6" borderId="3" xfId="0" applyNumberFormat="1" applyFont="1" applyFill="1" applyBorder="1" applyAlignment="1">
      <alignment horizontal="center" vertical="center" wrapText="1"/>
    </xf>
    <xf numFmtId="168" fontId="8" fillId="6" borderId="5" xfId="0" applyNumberFormat="1" applyFont="1" applyFill="1" applyBorder="1" applyAlignment="1">
      <alignment horizontal="center" vertical="center" wrapText="1"/>
    </xf>
    <xf numFmtId="168" fontId="8" fillId="6" borderId="6" xfId="0" applyNumberFormat="1" applyFont="1" applyFill="1" applyBorder="1" applyAlignment="1">
      <alignment horizontal="center" vertical="center" wrapText="1"/>
    </xf>
    <xf numFmtId="171" fontId="8" fillId="6" borderId="3" xfId="5" applyNumberFormat="1" applyFont="1" applyFill="1" applyBorder="1" applyAlignment="1">
      <alignment horizontal="center" vertical="center" wrapText="1"/>
    </xf>
    <xf numFmtId="171" fontId="8" fillId="6" borderId="5" xfId="5" applyNumberFormat="1" applyFont="1" applyFill="1" applyBorder="1" applyAlignment="1">
      <alignment horizontal="center" vertical="center" wrapText="1"/>
    </xf>
    <xf numFmtId="171" fontId="8" fillId="6" borderId="6" xfId="5" applyNumberFormat="1" applyFont="1" applyFill="1" applyBorder="1" applyAlignment="1">
      <alignment horizontal="center" vertical="center" wrapText="1"/>
    </xf>
    <xf numFmtId="168" fontId="8" fillId="6" borderId="3" xfId="5" applyNumberFormat="1" applyFont="1" applyFill="1" applyBorder="1" applyAlignment="1">
      <alignment horizontal="center" vertical="center" wrapText="1"/>
    </xf>
    <xf numFmtId="168" fontId="8" fillId="6" borderId="6" xfId="5" applyNumberFormat="1" applyFont="1" applyFill="1" applyBorder="1" applyAlignment="1">
      <alignment horizontal="center" vertical="center" wrapText="1"/>
    </xf>
    <xf numFmtId="168" fontId="4" fillId="11" borderId="3" xfId="5" applyNumberFormat="1" applyFont="1" applyFill="1" applyBorder="1" applyAlignment="1">
      <alignment horizontal="center" vertical="center" wrapText="1"/>
    </xf>
    <xf numFmtId="168" fontId="4" fillId="11" borderId="6" xfId="5" applyNumberFormat="1" applyFont="1" applyFill="1" applyBorder="1" applyAlignment="1">
      <alignment horizontal="center" vertical="center" wrapText="1"/>
    </xf>
    <xf numFmtId="0" fontId="4" fillId="10" borderId="3" xfId="0" applyFont="1" applyFill="1" applyBorder="1" applyAlignment="1">
      <alignment horizontal="center" vertical="center"/>
    </xf>
    <xf numFmtId="0" fontId="4" fillId="10" borderId="6" xfId="0" applyFont="1" applyFill="1" applyBorder="1" applyAlignment="1">
      <alignment horizontal="center" vertical="center"/>
    </xf>
    <xf numFmtId="167" fontId="4" fillId="10" borderId="3" xfId="5" applyNumberFormat="1" applyFont="1" applyFill="1" applyBorder="1" applyAlignment="1">
      <alignment horizontal="center" vertical="center" wrapText="1"/>
    </xf>
    <xf numFmtId="167" fontId="4" fillId="10" borderId="6" xfId="5" applyNumberFormat="1" applyFont="1" applyFill="1" applyBorder="1" applyAlignment="1">
      <alignment horizontal="center" vertical="center" wrapText="1"/>
    </xf>
    <xf numFmtId="167" fontId="8" fillId="6" borderId="3" xfId="0" applyNumberFormat="1" applyFont="1" applyFill="1" applyBorder="1" applyAlignment="1">
      <alignment horizontal="center" vertical="center" wrapText="1"/>
    </xf>
    <xf numFmtId="167" fontId="8" fillId="6" borderId="6" xfId="0" applyNumberFormat="1" applyFont="1" applyFill="1" applyBorder="1" applyAlignment="1">
      <alignment horizontal="center" vertical="center" wrapText="1"/>
    </xf>
    <xf numFmtId="167" fontId="4" fillId="11" borderId="3" xfId="0" applyNumberFormat="1" applyFont="1" applyFill="1" applyBorder="1" applyAlignment="1">
      <alignment horizontal="center" vertical="center" wrapText="1"/>
    </xf>
    <xf numFmtId="167" fontId="4" fillId="11" borderId="6" xfId="0" applyNumberFormat="1" applyFont="1" applyFill="1" applyBorder="1" applyAlignment="1">
      <alignment horizontal="center" vertical="center" wrapText="1"/>
    </xf>
    <xf numFmtId="173" fontId="7" fillId="6" borderId="3" xfId="2" applyFont="1" applyFill="1" applyBorder="1" applyAlignment="1">
      <alignment horizontal="center" vertical="center" wrapText="1"/>
    </xf>
    <xf numFmtId="173" fontId="7" fillId="6" borderId="5" xfId="2" applyFont="1" applyFill="1" applyBorder="1" applyAlignment="1">
      <alignment horizontal="center" vertical="center" wrapText="1"/>
    </xf>
    <xf numFmtId="167" fontId="4" fillId="11" borderId="5" xfId="0" applyNumberFormat="1" applyFont="1" applyFill="1" applyBorder="1" applyAlignment="1">
      <alignment horizontal="center" vertical="center" wrapText="1"/>
    </xf>
    <xf numFmtId="173" fontId="7" fillId="6" borderId="6" xfId="2" applyFont="1" applyFill="1" applyBorder="1" applyAlignment="1">
      <alignment horizontal="center" vertical="center" wrapText="1"/>
    </xf>
    <xf numFmtId="167" fontId="8" fillId="6" borderId="5" xfId="0" applyNumberFormat="1"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4" xfId="0" applyFont="1" applyFill="1" applyBorder="1" applyAlignment="1">
      <alignment horizontal="center" vertical="center" wrapText="1"/>
    </xf>
    <xf numFmtId="168" fontId="8" fillId="6" borderId="4" xfId="2" applyNumberFormat="1" applyFont="1" applyFill="1" applyBorder="1" applyAlignment="1">
      <alignment horizontal="center" vertical="center" wrapText="1"/>
    </xf>
    <xf numFmtId="168" fontId="13" fillId="11" borderId="4" xfId="2" applyNumberFormat="1" applyFont="1" applyFill="1" applyBorder="1" applyAlignment="1">
      <alignment horizontal="center" vertical="center" wrapText="1"/>
    </xf>
    <xf numFmtId="0" fontId="13" fillId="10" borderId="4" xfId="0" applyFont="1" applyFill="1" applyBorder="1" applyAlignment="1">
      <alignment horizontal="center" vertical="center" wrapText="1"/>
    </xf>
    <xf numFmtId="168" fontId="7" fillId="6" borderId="4" xfId="2" applyNumberFormat="1" applyFont="1" applyFill="1" applyBorder="1" applyAlignment="1">
      <alignment horizontal="center" vertical="center" wrapText="1"/>
    </xf>
    <xf numFmtId="168" fontId="7" fillId="6" borderId="3" xfId="2" applyNumberFormat="1" applyFont="1" applyFill="1" applyBorder="1" applyAlignment="1">
      <alignment horizontal="center" vertical="center" wrapText="1"/>
    </xf>
    <xf numFmtId="168" fontId="7" fillId="6" borderId="5" xfId="2" applyNumberFormat="1" applyFont="1" applyFill="1" applyBorder="1" applyAlignment="1">
      <alignment horizontal="center" vertical="center" wrapText="1"/>
    </xf>
    <xf numFmtId="168" fontId="7" fillId="6" borderId="6" xfId="2" applyNumberFormat="1" applyFont="1" applyFill="1" applyBorder="1" applyAlignment="1">
      <alignment horizontal="center" vertical="center" wrapText="1"/>
    </xf>
    <xf numFmtId="172" fontId="4" fillId="11" borderId="3" xfId="0" applyNumberFormat="1" applyFont="1" applyFill="1" applyBorder="1" applyAlignment="1">
      <alignment horizontal="center" vertical="center" wrapText="1"/>
    </xf>
    <xf numFmtId="172" fontId="4" fillId="11" borderId="5" xfId="0" applyNumberFormat="1" applyFont="1" applyFill="1" applyBorder="1" applyAlignment="1">
      <alignment horizontal="center" vertical="center" wrapText="1"/>
    </xf>
    <xf numFmtId="172" fontId="4" fillId="11" borderId="6" xfId="0" applyNumberFormat="1" applyFont="1" applyFill="1" applyBorder="1" applyAlignment="1">
      <alignment horizontal="center" vertical="center" wrapText="1"/>
    </xf>
    <xf numFmtId="172" fontId="7" fillId="6" borderId="3" xfId="0" applyNumberFormat="1" applyFont="1" applyFill="1" applyBorder="1" applyAlignment="1">
      <alignment horizontal="center" vertical="center" wrapText="1"/>
    </xf>
    <xf numFmtId="172" fontId="7" fillId="6" borderId="5" xfId="0" applyNumberFormat="1" applyFont="1" applyFill="1" applyBorder="1" applyAlignment="1">
      <alignment horizontal="center" vertical="center" wrapText="1"/>
    </xf>
    <xf numFmtId="172" fontId="7" fillId="6" borderId="6" xfId="0" applyNumberFormat="1" applyFont="1" applyFill="1" applyBorder="1" applyAlignment="1">
      <alignment horizontal="center" vertical="center" wrapText="1"/>
    </xf>
    <xf numFmtId="172" fontId="8" fillId="6" borderId="3" xfId="0" applyNumberFormat="1" applyFont="1" applyFill="1" applyBorder="1" applyAlignment="1">
      <alignment horizontal="center" vertical="center" wrapText="1"/>
    </xf>
    <xf numFmtId="172" fontId="8" fillId="6" borderId="5" xfId="0" applyNumberFormat="1" applyFont="1" applyFill="1" applyBorder="1" applyAlignment="1">
      <alignment horizontal="center" vertical="center" wrapText="1"/>
    </xf>
    <xf numFmtId="172" fontId="8" fillId="6" borderId="6" xfId="0" applyNumberFormat="1" applyFont="1" applyFill="1" applyBorder="1" applyAlignment="1">
      <alignment horizontal="center" vertical="center" wrapText="1"/>
    </xf>
    <xf numFmtId="172" fontId="4" fillId="11" borderId="4" xfId="0" applyNumberFormat="1"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5" xfId="0" applyFont="1" applyFill="1" applyBorder="1" applyAlignment="1">
      <alignment horizontal="center" vertical="center" wrapText="1"/>
    </xf>
    <xf numFmtId="0" fontId="4" fillId="19" borderId="6" xfId="0" applyFont="1" applyFill="1" applyBorder="1" applyAlignment="1">
      <alignment horizontal="center" vertical="center" wrapText="1"/>
    </xf>
    <xf numFmtId="168" fontId="8" fillId="6" borderId="3" xfId="2" applyNumberFormat="1" applyFont="1" applyFill="1" applyBorder="1" applyAlignment="1">
      <alignment horizontal="center" vertical="center" wrapText="1"/>
    </xf>
    <xf numFmtId="168" fontId="8" fillId="6" borderId="5" xfId="2" applyNumberFormat="1" applyFont="1" applyFill="1" applyBorder="1" applyAlignment="1">
      <alignment horizontal="center" vertical="center" wrapText="1"/>
    </xf>
    <xf numFmtId="168" fontId="8" fillId="6" borderId="6" xfId="2" applyNumberFormat="1" applyFont="1" applyFill="1" applyBorder="1" applyAlignment="1">
      <alignment horizontal="center" vertical="center" wrapText="1"/>
    </xf>
    <xf numFmtId="174" fontId="13" fillId="21" borderId="3" xfId="0" applyNumberFormat="1" applyFont="1" applyFill="1" applyBorder="1" applyAlignment="1">
      <alignment horizontal="center" vertical="center" wrapText="1"/>
    </xf>
    <xf numFmtId="174" fontId="13" fillId="21" borderId="5" xfId="0" applyNumberFormat="1" applyFont="1" applyFill="1" applyBorder="1" applyAlignment="1">
      <alignment horizontal="center" vertical="center" wrapText="1"/>
    </xf>
    <xf numFmtId="174" fontId="13" fillId="21" borderId="6" xfId="0" applyNumberFormat="1" applyFont="1" applyFill="1" applyBorder="1" applyAlignment="1">
      <alignment horizontal="center" vertical="center" wrapText="1"/>
    </xf>
    <xf numFmtId="172" fontId="8" fillId="20" borderId="3" xfId="0" applyNumberFormat="1" applyFont="1" applyFill="1" applyBorder="1" applyAlignment="1">
      <alignment horizontal="center" vertical="center" wrapText="1"/>
    </xf>
    <xf numFmtId="172" fontId="8" fillId="20" borderId="5" xfId="0" applyNumberFormat="1" applyFont="1" applyFill="1" applyBorder="1" applyAlignment="1">
      <alignment horizontal="center" vertical="center" wrapText="1"/>
    </xf>
    <xf numFmtId="172" fontId="8" fillId="20" borderId="6" xfId="0" applyNumberFormat="1" applyFont="1" applyFill="1" applyBorder="1" applyAlignment="1">
      <alignment horizontal="center" vertical="center" wrapText="1"/>
    </xf>
    <xf numFmtId="172" fontId="13" fillId="21" borderId="3" xfId="0" applyNumberFormat="1" applyFont="1" applyFill="1" applyBorder="1" applyAlignment="1">
      <alignment horizontal="center" vertical="center" wrapText="1"/>
    </xf>
    <xf numFmtId="172" fontId="13" fillId="21" borderId="5" xfId="0" applyNumberFormat="1" applyFont="1" applyFill="1" applyBorder="1" applyAlignment="1">
      <alignment horizontal="center" vertical="center" wrapText="1"/>
    </xf>
    <xf numFmtId="172" fontId="13" fillId="21" borderId="6"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4" fillId="10" borderId="5" xfId="0" applyFont="1" applyFill="1" applyBorder="1" applyAlignment="1">
      <alignment horizontal="center" vertical="center"/>
    </xf>
    <xf numFmtId="167" fontId="4" fillId="10" borderId="5" xfId="5" applyNumberFormat="1" applyFont="1" applyFill="1" applyBorder="1" applyAlignment="1">
      <alignment horizontal="center" vertical="center" wrapText="1"/>
    </xf>
    <xf numFmtId="0" fontId="0" fillId="0" borderId="0" xfId="0" applyAlignment="1">
      <alignment horizontal="center"/>
    </xf>
    <xf numFmtId="3" fontId="7" fillId="12" borderId="4" xfId="0" applyNumberFormat="1" applyFont="1" applyFill="1" applyBorder="1" applyAlignment="1">
      <alignment horizontal="center" vertical="center" wrapText="1"/>
    </xf>
  </cellXfs>
  <cellStyles count="8">
    <cellStyle name="Celda de comprobación" xfId="4" builtinId="23"/>
    <cellStyle name="Hipervínculo" xfId="7" builtinId="8"/>
    <cellStyle name="Hyperlink" xfId="6" xr:uid="{A3E19B41-9DE9-42CE-9FB6-239360C21F39}"/>
    <cellStyle name="Millares" xfId="1" builtinId="3"/>
    <cellStyle name="Moneda" xfId="2" builtinId="4"/>
    <cellStyle name="Moneda [0] 2" xfId="5" xr:uid="{1098282D-6C89-4857-B544-48D5F5AC4FC1}"/>
    <cellStyle name="Normal" xfId="0" builtinId="0"/>
    <cellStyle name="Porcentaje" xfId="3"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90237</xdr:colOff>
      <xdr:row>0</xdr:row>
      <xdr:rowOff>10026</xdr:rowOff>
    </xdr:from>
    <xdr:to>
      <xdr:col>50</xdr:col>
      <xdr:colOff>118461</xdr:colOff>
      <xdr:row>6</xdr:row>
      <xdr:rowOff>433360</xdr:rowOff>
    </xdr:to>
    <xdr:sp macro="" textlink="">
      <xdr:nvSpPr>
        <xdr:cNvPr id="2" name="Rectángulo redondeado 1">
          <a:extLst>
            <a:ext uri="{FF2B5EF4-FFF2-40B4-BE49-F238E27FC236}">
              <a16:creationId xmlns:a16="http://schemas.microsoft.com/office/drawing/2014/main" id="{90897F1F-3698-4096-9BC6-F1944FE06EB8}"/>
            </a:ext>
          </a:extLst>
        </xdr:cNvPr>
        <xdr:cNvSpPr/>
      </xdr:nvSpPr>
      <xdr:spPr>
        <a:xfrm>
          <a:off x="2697079" y="10026"/>
          <a:ext cx="108653329" cy="123546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48742</xdr:colOff>
      <xdr:row>0</xdr:row>
      <xdr:rowOff>31846</xdr:rowOff>
    </xdr:from>
    <xdr:to>
      <xdr:col>0</xdr:col>
      <xdr:colOff>1213556</xdr:colOff>
      <xdr:row>6</xdr:row>
      <xdr:rowOff>310445</xdr:rowOff>
    </xdr:to>
    <xdr:pic>
      <xdr:nvPicPr>
        <xdr:cNvPr id="3" name="Imagen 2" descr="Logotipo, nombre de la empresa&#10;&#10;Descripción generada automáticamente">
          <a:extLst>
            <a:ext uri="{FF2B5EF4-FFF2-40B4-BE49-F238E27FC236}">
              <a16:creationId xmlns:a16="http://schemas.microsoft.com/office/drawing/2014/main" id="{86437CD4-14C5-4F5F-B909-9368F2999EA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8742" y="31846"/>
          <a:ext cx="1164814" cy="1086319"/>
        </a:xfrm>
        <a:prstGeom prst="rect">
          <a:avLst/>
        </a:prstGeom>
      </xdr:spPr>
    </xdr:pic>
    <xdr:clientData/>
  </xdr:twoCellAnchor>
  <xdr:twoCellAnchor>
    <xdr:from>
      <xdr:col>48</xdr:col>
      <xdr:colOff>818444</xdr:colOff>
      <xdr:row>0</xdr:row>
      <xdr:rowOff>0</xdr:rowOff>
    </xdr:from>
    <xdr:to>
      <xdr:col>48</xdr:col>
      <xdr:colOff>2084464</xdr:colOff>
      <xdr:row>6</xdr:row>
      <xdr:rowOff>366889</xdr:rowOff>
    </xdr:to>
    <xdr:pic>
      <xdr:nvPicPr>
        <xdr:cNvPr id="4" name="Imagen 3" descr="Logotipo, nombre de la empresa&#10;&#10;Descripción generada automáticamente">
          <a:extLst>
            <a:ext uri="{FF2B5EF4-FFF2-40B4-BE49-F238E27FC236}">
              <a16:creationId xmlns:a16="http://schemas.microsoft.com/office/drawing/2014/main" id="{BC2AA9FB-6D29-4F30-B756-EB07BC661E7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812644" y="0"/>
          <a:ext cx="1266020" cy="1174609"/>
        </a:xfrm>
        <a:prstGeom prst="rect">
          <a:avLst/>
        </a:prstGeom>
      </xdr:spPr>
    </xdr:pic>
    <xdr:clientData/>
  </xdr:twoCellAnchor>
  <xdr:twoCellAnchor>
    <xdr:from>
      <xdr:col>11</xdr:col>
      <xdr:colOff>1864895</xdr:colOff>
      <xdr:row>1</xdr:row>
      <xdr:rowOff>40104</xdr:rowOff>
    </xdr:from>
    <xdr:to>
      <xdr:col>14</xdr:col>
      <xdr:colOff>1143001</xdr:colOff>
      <xdr:row>5</xdr:row>
      <xdr:rowOff>350920</xdr:rowOff>
    </xdr:to>
    <xdr:sp macro="" textlink="">
      <xdr:nvSpPr>
        <xdr:cNvPr id="5" name="CuadroTexto 4">
          <a:extLst>
            <a:ext uri="{FF2B5EF4-FFF2-40B4-BE49-F238E27FC236}">
              <a16:creationId xmlns:a16="http://schemas.microsoft.com/office/drawing/2014/main" id="{281236AD-FCE6-53B1-E6FF-58EA8258393D}"/>
            </a:ext>
          </a:extLst>
        </xdr:cNvPr>
        <xdr:cNvSpPr txBox="1"/>
      </xdr:nvSpPr>
      <xdr:spPr>
        <a:xfrm>
          <a:off x="30540158" y="320841"/>
          <a:ext cx="7098632" cy="461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PLAN ESTRATEGICO SECTORIAL</a:t>
          </a:r>
          <a:r>
            <a:rPr lang="es-CO" sz="1100" baseline="0"/>
            <a:t> 2T 2025</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4BA276FD-1E7C-4ED8-9160-0C11D89CA55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3C9CF02E-40EB-412A-988D-74AC3B216DA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72AC4C80-3481-441A-90E4-5F45A8D4668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89D8D304-6D18-445C-BD73-81490D380D4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E21A-8391-4878-B629-41ED2F49CDB2}">
  <sheetPr>
    <tabColor rgb="FF0066FF"/>
  </sheetPr>
  <dimension ref="A1:BD97"/>
  <sheetViews>
    <sheetView tabSelected="1" topLeftCell="AB1" zoomScale="46" zoomScaleNormal="46" zoomScaleSheetLayoutView="50" workbookViewId="0">
      <pane ySplit="8" topLeftCell="A15" activePane="bottomLeft" state="frozen"/>
      <selection activeCell="V73" sqref="V73"/>
      <selection pane="bottomLeft" activeCell="AO15" sqref="AO15"/>
    </sheetView>
  </sheetViews>
  <sheetFormatPr baseColWidth="10" defaultColWidth="38" defaultRowHeight="20.399999999999999" outlineLevelCol="1" x14ac:dyDescent="0.3"/>
  <cols>
    <col min="1" max="5" width="38" style="1"/>
    <col min="6" max="15" width="38" style="1" customWidth="1"/>
    <col min="16" max="16" width="38" style="1" hidden="1" customWidth="1"/>
    <col min="17" max="18" width="38" style="1" customWidth="1"/>
    <col min="19" max="19" width="51.44140625" style="1" customWidth="1"/>
    <col min="20" max="31" width="38" style="1" customWidth="1"/>
    <col min="32" max="34" width="38" style="1" hidden="1" customWidth="1"/>
    <col min="35" max="35" width="38" style="1" customWidth="1"/>
    <col min="36" max="37" width="38" style="1" hidden="1" customWidth="1"/>
    <col min="38" max="38" width="38" style="1" hidden="1" customWidth="1" outlineLevel="1"/>
    <col min="39" max="39" width="83.88671875" style="1" customWidth="1" outlineLevel="1"/>
    <col min="40" max="40" width="55" style="1" customWidth="1" outlineLevel="1"/>
    <col min="41" max="41" width="73.5546875" style="1" customWidth="1" outlineLevel="1"/>
    <col min="42" max="42" width="65.6640625" style="1" customWidth="1" outlineLevel="1"/>
    <col min="43" max="43" width="56.33203125" style="1" hidden="1" customWidth="1" outlineLevel="1"/>
    <col min="44" max="44" width="45.33203125" style="1" hidden="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0" style="4" hidden="1" customWidth="1"/>
    <col min="52" max="54" width="38" style="1" hidden="1" customWidth="1"/>
    <col min="55" max="56" width="0" style="1" hidden="1" customWidth="1"/>
    <col min="57" max="16384" width="38" style="1"/>
  </cols>
  <sheetData>
    <row r="1" spans="1:56" ht="22.2" customHeight="1" x14ac:dyDescent="0.3">
      <c r="M1" s="2"/>
      <c r="N1" s="2"/>
      <c r="O1" s="2"/>
      <c r="AL1" s="3"/>
      <c r="AM1" s="3"/>
      <c r="AN1" s="3"/>
      <c r="AO1" s="3"/>
      <c r="AP1" s="3"/>
      <c r="AQ1" s="3"/>
      <c r="AR1" s="3"/>
      <c r="AS1" s="3"/>
      <c r="AT1" s="3"/>
      <c r="AU1" s="3"/>
      <c r="AV1" s="3"/>
      <c r="AW1" s="3"/>
      <c r="AX1" s="3"/>
    </row>
    <row r="2" spans="1:56" ht="4.95" customHeight="1" x14ac:dyDescent="0.3">
      <c r="M2" s="2"/>
      <c r="N2" s="2"/>
      <c r="O2" s="2"/>
      <c r="AL2" s="3"/>
      <c r="AM2" s="3"/>
      <c r="AN2" s="3"/>
      <c r="AO2" s="3"/>
      <c r="AP2" s="3"/>
      <c r="AQ2" s="3"/>
      <c r="AR2" s="3"/>
      <c r="AS2" s="3"/>
      <c r="AT2" s="3"/>
      <c r="AU2" s="3"/>
      <c r="AV2" s="3"/>
      <c r="AW2" s="3"/>
      <c r="AX2" s="3"/>
    </row>
    <row r="3" spans="1:56" ht="1.2" customHeight="1" x14ac:dyDescent="0.3">
      <c r="M3" s="2"/>
      <c r="N3" s="2"/>
      <c r="O3" s="2"/>
      <c r="AL3" s="3"/>
      <c r="AM3" s="3"/>
      <c r="AN3" s="3"/>
      <c r="AO3" s="3"/>
      <c r="AP3" s="3"/>
      <c r="AQ3" s="3"/>
      <c r="AR3" s="3"/>
      <c r="AS3" s="3"/>
      <c r="AT3" s="3"/>
      <c r="AU3" s="3"/>
      <c r="AV3" s="3"/>
      <c r="AW3" s="3"/>
      <c r="AX3" s="3"/>
    </row>
    <row r="4" spans="1:56" ht="5.4" customHeight="1" x14ac:dyDescent="0.3">
      <c r="M4" s="2"/>
      <c r="N4" s="2"/>
      <c r="O4" s="2"/>
      <c r="AL4" s="3"/>
      <c r="AM4" s="3"/>
      <c r="AN4" s="3"/>
      <c r="AO4" s="3"/>
      <c r="AP4" s="3"/>
      <c r="AQ4" s="3"/>
      <c r="AR4" s="3"/>
      <c r="AS4" s="3"/>
      <c r="AT4" s="3"/>
      <c r="AU4" s="3"/>
      <c r="AV4" s="3"/>
      <c r="AW4" s="3"/>
      <c r="AX4" s="3"/>
    </row>
    <row r="5" spans="1:56" ht="16.95" hidden="1" customHeight="1" x14ac:dyDescent="0.3">
      <c r="M5" s="2"/>
      <c r="N5" s="2"/>
      <c r="O5" s="2"/>
      <c r="AL5" s="3"/>
      <c r="AM5" s="3"/>
      <c r="AN5" s="3"/>
      <c r="AO5" s="3"/>
      <c r="AP5" s="3"/>
      <c r="AQ5" s="3"/>
      <c r="AR5" s="3"/>
      <c r="AS5" s="3"/>
      <c r="AT5" s="3"/>
      <c r="AU5" s="3"/>
      <c r="AV5" s="3"/>
      <c r="AW5" s="3"/>
      <c r="AX5" s="3"/>
    </row>
    <row r="6" spans="1:56" ht="30" customHeight="1" x14ac:dyDescent="0.3">
      <c r="M6" s="2"/>
      <c r="N6" s="2"/>
      <c r="O6" s="2"/>
      <c r="AL6" s="5"/>
      <c r="AM6" s="5"/>
      <c r="AN6" s="5"/>
      <c r="AO6" s="5"/>
      <c r="AP6" s="5"/>
      <c r="AQ6" s="5"/>
      <c r="AR6" s="5"/>
      <c r="AS6" s="5"/>
      <c r="AT6" s="5"/>
      <c r="AU6" s="5"/>
      <c r="AV6" s="5"/>
      <c r="AW6" s="5"/>
      <c r="AX6" s="5"/>
    </row>
    <row r="7" spans="1:56" s="2" customFormat="1" ht="36.6" customHeight="1" thickBot="1" x14ac:dyDescent="0.35">
      <c r="AG7" s="6"/>
      <c r="AL7" s="7"/>
      <c r="AM7" s="7"/>
      <c r="AN7" s="7"/>
      <c r="AO7" s="7"/>
      <c r="AP7" s="7"/>
      <c r="AQ7" s="7"/>
      <c r="AR7" s="7"/>
      <c r="AS7" s="7"/>
      <c r="AT7" s="7"/>
      <c r="AU7" s="7"/>
      <c r="AV7" s="7"/>
      <c r="AY7" s="8"/>
    </row>
    <row r="8" spans="1:56" s="13" customFormat="1" ht="69" customHeight="1" thickTop="1" x14ac:dyDescent="0.3">
      <c r="A8" s="9" t="s">
        <v>0</v>
      </c>
      <c r="B8" s="9" t="s">
        <v>1</v>
      </c>
      <c r="C8" s="9" t="s">
        <v>2</v>
      </c>
      <c r="D8" s="9" t="s">
        <v>3</v>
      </c>
      <c r="E8" s="9" t="s">
        <v>4</v>
      </c>
      <c r="F8" s="9" t="s">
        <v>5</v>
      </c>
      <c r="G8" s="9" t="s">
        <v>6</v>
      </c>
      <c r="H8" s="9" t="s">
        <v>7</v>
      </c>
      <c r="I8" s="9" t="s">
        <v>8</v>
      </c>
      <c r="J8" s="9" t="s">
        <v>9</v>
      </c>
      <c r="K8" s="9" t="s">
        <v>10</v>
      </c>
      <c r="L8" s="9" t="s">
        <v>11</v>
      </c>
      <c r="M8" s="9" t="s">
        <v>12</v>
      </c>
      <c r="N8" s="9" t="s">
        <v>13</v>
      </c>
      <c r="O8" s="9" t="s">
        <v>14</v>
      </c>
      <c r="P8" s="9" t="s">
        <v>15</v>
      </c>
      <c r="Q8" s="9" t="s">
        <v>16</v>
      </c>
      <c r="R8" s="9" t="s">
        <v>17</v>
      </c>
      <c r="S8" s="9" t="s">
        <v>18</v>
      </c>
      <c r="T8" s="9" t="s">
        <v>19</v>
      </c>
      <c r="U8" s="9" t="s">
        <v>20</v>
      </c>
      <c r="V8" s="9" t="s">
        <v>21</v>
      </c>
      <c r="W8" s="9" t="s">
        <v>22</v>
      </c>
      <c r="X8" s="9" t="s">
        <v>23</v>
      </c>
      <c r="Y8" s="9" t="s">
        <v>24</v>
      </c>
      <c r="Z8" s="9" t="s">
        <v>25</v>
      </c>
      <c r="AA8" s="9" t="s">
        <v>26</v>
      </c>
      <c r="AB8" s="9" t="s">
        <v>27</v>
      </c>
      <c r="AC8" s="9" t="s">
        <v>28</v>
      </c>
      <c r="AD8" s="9" t="s">
        <v>29</v>
      </c>
      <c r="AE8" s="10" t="s">
        <v>30</v>
      </c>
      <c r="AF8" s="11"/>
      <c r="AG8" s="9" t="s">
        <v>31</v>
      </c>
      <c r="AH8" s="9" t="s">
        <v>32</v>
      </c>
      <c r="AI8" s="10" t="s">
        <v>33</v>
      </c>
      <c r="AJ8" s="9" t="s">
        <v>34</v>
      </c>
      <c r="AK8" s="9" t="s">
        <v>35</v>
      </c>
      <c r="AL8" s="9" t="s">
        <v>36</v>
      </c>
      <c r="AM8" s="9" t="s">
        <v>37</v>
      </c>
      <c r="AN8" s="9" t="s">
        <v>38</v>
      </c>
      <c r="AO8" s="10" t="s">
        <v>39</v>
      </c>
      <c r="AP8" s="10" t="s">
        <v>40</v>
      </c>
      <c r="AQ8" s="9" t="s">
        <v>41</v>
      </c>
      <c r="AR8" s="9" t="s">
        <v>42</v>
      </c>
      <c r="AS8" s="10" t="s">
        <v>43</v>
      </c>
      <c r="AT8" s="10" t="s">
        <v>44</v>
      </c>
      <c r="AU8" s="9" t="s">
        <v>45</v>
      </c>
      <c r="AV8" s="9" t="s">
        <v>46</v>
      </c>
      <c r="AW8" s="9" t="s">
        <v>47</v>
      </c>
      <c r="AX8" s="11" t="s">
        <v>48</v>
      </c>
      <c r="AY8" s="12" t="s">
        <v>49</v>
      </c>
      <c r="AZ8" s="4" t="s">
        <v>50</v>
      </c>
      <c r="BA8" s="4" t="s">
        <v>51</v>
      </c>
      <c r="BB8" s="13" t="s">
        <v>52</v>
      </c>
      <c r="BC8" s="13" t="s">
        <v>53</v>
      </c>
      <c r="BD8" s="13" t="s">
        <v>54</v>
      </c>
    </row>
    <row r="9" spans="1:56" ht="367.2" customHeight="1" x14ac:dyDescent="0.3">
      <c r="A9" s="295" t="s">
        <v>55</v>
      </c>
      <c r="B9" s="295" t="s">
        <v>56</v>
      </c>
      <c r="C9" s="295" t="s">
        <v>57</v>
      </c>
      <c r="D9" s="295" t="s">
        <v>58</v>
      </c>
      <c r="E9" s="295" t="s">
        <v>59</v>
      </c>
      <c r="F9" s="295" t="s">
        <v>60</v>
      </c>
      <c r="G9" s="340" t="s">
        <v>61</v>
      </c>
      <c r="H9" s="342" t="s">
        <v>62</v>
      </c>
      <c r="I9" s="342" t="s">
        <v>63</v>
      </c>
      <c r="J9" s="298">
        <v>21009814332</v>
      </c>
      <c r="K9" s="301">
        <v>20528145712.880001</v>
      </c>
      <c r="L9" s="304">
        <v>22370105598</v>
      </c>
      <c r="M9" s="304">
        <v>20985792613.84</v>
      </c>
      <c r="N9" s="289">
        <v>22635334393</v>
      </c>
      <c r="O9" s="289">
        <v>1655062253.98</v>
      </c>
      <c r="P9" s="289">
        <f>(N9*0.03)+N9</f>
        <v>23314394424.790001</v>
      </c>
      <c r="Q9" s="292" t="s">
        <v>64</v>
      </c>
      <c r="R9" s="292" t="s">
        <v>65</v>
      </c>
      <c r="S9" s="16" t="s">
        <v>66</v>
      </c>
      <c r="T9" s="16" t="s">
        <v>67</v>
      </c>
      <c r="U9" s="17">
        <v>0</v>
      </c>
      <c r="V9" s="17">
        <f>Z9</f>
        <v>2479</v>
      </c>
      <c r="W9" s="18" t="s">
        <v>68</v>
      </c>
      <c r="X9" s="18" t="s">
        <v>69</v>
      </c>
      <c r="Y9" s="19">
        <v>2479</v>
      </c>
      <c r="Z9" s="20">
        <v>2479</v>
      </c>
      <c r="AA9" s="19">
        <v>8276</v>
      </c>
      <c r="AB9" s="19">
        <v>8158</v>
      </c>
      <c r="AC9" s="17">
        <v>4903</v>
      </c>
      <c r="AD9" s="18">
        <v>224</v>
      </c>
      <c r="AE9" s="21">
        <v>1173</v>
      </c>
      <c r="AF9" s="22"/>
      <c r="AG9" s="23"/>
      <c r="AH9" s="23"/>
      <c r="AI9" s="21">
        <f>AD9+AE9+AG9+AH9</f>
        <v>1397</v>
      </c>
      <c r="AJ9" s="17"/>
      <c r="AK9" s="17">
        <v>2000</v>
      </c>
      <c r="AL9" s="17">
        <v>0</v>
      </c>
      <c r="AM9" s="18" t="s">
        <v>70</v>
      </c>
      <c r="AN9" s="18" t="s">
        <v>71</v>
      </c>
      <c r="AO9" s="24" t="s">
        <v>72</v>
      </c>
      <c r="AP9" s="24" t="s">
        <v>73</v>
      </c>
      <c r="AQ9" s="18"/>
      <c r="AR9" s="18"/>
      <c r="AS9" s="25"/>
      <c r="AT9" s="25"/>
      <c r="AU9" s="17">
        <f>+_xlfn.IFS(T9="Acumulado",Y9+AA9+AC9+AK9,T9="Capacidad",AK9,T9="Flujo",AK9,T9="Reducción",AK9,T9="Stock",AK9)</f>
        <v>17658</v>
      </c>
      <c r="AV9" s="17">
        <f>+_xlfn.IFS(T9="Acumulado",Z9+AB9+AI9+AJ9+AL9,T9="Capacidad",AI9,T9="Flujo",AI9,T9="Reducción",AI9,T9="Stock",AI9)</f>
        <v>12034</v>
      </c>
      <c r="AW9" s="292" t="s">
        <v>74</v>
      </c>
      <c r="AX9" s="26" t="s">
        <v>74</v>
      </c>
      <c r="AY9" s="27" t="s">
        <v>75</v>
      </c>
      <c r="AZ9" s="28"/>
      <c r="BA9" s="28"/>
      <c r="BB9" s="28"/>
      <c r="BC9" s="29"/>
      <c r="BD9" s="29"/>
    </row>
    <row r="10" spans="1:56" ht="142.80000000000001" x14ac:dyDescent="0.3">
      <c r="A10" s="296"/>
      <c r="B10" s="296"/>
      <c r="C10" s="296"/>
      <c r="D10" s="296"/>
      <c r="E10" s="296"/>
      <c r="F10" s="296"/>
      <c r="G10" s="391"/>
      <c r="H10" s="392"/>
      <c r="I10" s="392"/>
      <c r="J10" s="299">
        <v>0</v>
      </c>
      <c r="K10" s="302"/>
      <c r="L10" s="305"/>
      <c r="M10" s="305"/>
      <c r="N10" s="290"/>
      <c r="O10" s="290"/>
      <c r="P10" s="290"/>
      <c r="Q10" s="293"/>
      <c r="R10" s="294"/>
      <c r="S10" s="16" t="s">
        <v>76</v>
      </c>
      <c r="T10" s="16" t="s">
        <v>67</v>
      </c>
      <c r="U10" s="17">
        <v>0</v>
      </c>
      <c r="V10" s="17">
        <f t="shared" ref="V10:V12" si="0">Z10</f>
        <v>3427</v>
      </c>
      <c r="W10" s="18" t="s">
        <v>77</v>
      </c>
      <c r="X10" s="18" t="s">
        <v>78</v>
      </c>
      <c r="Y10" s="19">
        <v>3315</v>
      </c>
      <c r="Z10" s="20">
        <v>3427</v>
      </c>
      <c r="AA10" s="19">
        <v>7008</v>
      </c>
      <c r="AB10" s="19">
        <v>7137</v>
      </c>
      <c r="AC10" s="30">
        <v>4970</v>
      </c>
      <c r="AD10" s="18">
        <v>1557</v>
      </c>
      <c r="AE10" s="21">
        <v>1716</v>
      </c>
      <c r="AF10" s="22"/>
      <c r="AG10" s="23"/>
      <c r="AH10" s="23"/>
      <c r="AI10" s="21">
        <f>AD10+AE10+AG10+AH10</f>
        <v>3273</v>
      </c>
      <c r="AJ10" s="17"/>
      <c r="AK10" s="17">
        <v>1100</v>
      </c>
      <c r="AL10" s="17">
        <v>0</v>
      </c>
      <c r="AM10" s="18" t="s">
        <v>79</v>
      </c>
      <c r="AN10" s="18" t="s">
        <v>80</v>
      </c>
      <c r="AO10" s="24" t="s">
        <v>81</v>
      </c>
      <c r="AP10" s="24" t="s">
        <v>80</v>
      </c>
      <c r="AQ10" s="18"/>
      <c r="AR10" s="18"/>
      <c r="AS10" s="25"/>
      <c r="AT10" s="25"/>
      <c r="AU10" s="17">
        <f>+_xlfn.IFS(T10="Acumulado",Y10+AA10+AC10+AK10,T10="Capacidad",AK10,T10="Flujo",AK10,T10="Reducción",AK10,T10="Stock",AK10)</f>
        <v>16393</v>
      </c>
      <c r="AV10" s="17">
        <f>+_xlfn.IFS(T10="Acumulado",Z10+AB10+AI10+AJ10+AL10,T10="Capacidad",AI10,T10="Flujo",AI10,T10="Reducción",AI10,T10="Stock",AI10)</f>
        <v>13837</v>
      </c>
      <c r="AW10" s="293"/>
      <c r="AX10" s="26" t="s">
        <v>74</v>
      </c>
      <c r="AY10" s="27" t="s">
        <v>75</v>
      </c>
      <c r="AZ10" s="28"/>
      <c r="BA10" s="28"/>
      <c r="BB10" s="28"/>
      <c r="BC10" s="29"/>
      <c r="BD10" s="29"/>
    </row>
    <row r="11" spans="1:56" ht="40.799999999999997" hidden="1" x14ac:dyDescent="0.3">
      <c r="A11" s="296"/>
      <c r="B11" s="296"/>
      <c r="C11" s="296"/>
      <c r="D11" s="296"/>
      <c r="E11" s="296"/>
      <c r="F11" s="296"/>
      <c r="G11" s="391"/>
      <c r="H11" s="392"/>
      <c r="I11" s="392"/>
      <c r="J11" s="299"/>
      <c r="K11" s="302"/>
      <c r="L11" s="305"/>
      <c r="M11" s="305"/>
      <c r="N11" s="290"/>
      <c r="O11" s="290"/>
      <c r="P11" s="290"/>
      <c r="Q11" s="293"/>
      <c r="R11" s="31"/>
      <c r="S11" s="31"/>
      <c r="T11" s="31"/>
      <c r="U11" s="32"/>
      <c r="V11" s="17" t="s">
        <v>62</v>
      </c>
      <c r="W11" s="32"/>
      <c r="X11" s="32"/>
      <c r="Y11" s="33"/>
      <c r="Z11" s="34"/>
      <c r="AA11" s="35"/>
      <c r="AB11" s="35"/>
      <c r="AC11" s="36"/>
      <c r="AD11" s="23"/>
      <c r="AE11" s="23"/>
      <c r="AF11" s="37"/>
      <c r="AG11" s="23"/>
      <c r="AH11" s="23"/>
      <c r="AI11" s="21"/>
      <c r="AJ11" s="17"/>
      <c r="AK11" s="32"/>
      <c r="AL11" s="17"/>
      <c r="AM11" s="18"/>
      <c r="AN11" s="18"/>
      <c r="AO11" s="38"/>
      <c r="AP11" s="38"/>
      <c r="AQ11" s="18"/>
      <c r="AR11" s="18"/>
      <c r="AS11" s="25"/>
      <c r="AT11" s="25"/>
      <c r="AU11" s="32"/>
      <c r="AV11" s="32"/>
      <c r="AW11" s="293"/>
      <c r="AX11" s="26" t="s">
        <v>74</v>
      </c>
      <c r="AY11" s="27" t="s">
        <v>75</v>
      </c>
      <c r="AZ11" s="28"/>
      <c r="BA11" s="28"/>
      <c r="BB11" s="28"/>
      <c r="BC11" s="29"/>
      <c r="BD11" s="29"/>
    </row>
    <row r="12" spans="1:56" ht="183.6" x14ac:dyDescent="0.3">
      <c r="A12" s="297"/>
      <c r="B12" s="297"/>
      <c r="C12" s="297"/>
      <c r="D12" s="297"/>
      <c r="E12" s="297"/>
      <c r="F12" s="297"/>
      <c r="G12" s="341"/>
      <c r="H12" s="343"/>
      <c r="I12" s="343"/>
      <c r="J12" s="300">
        <v>0</v>
      </c>
      <c r="K12" s="303"/>
      <c r="L12" s="306"/>
      <c r="M12" s="306"/>
      <c r="N12" s="291"/>
      <c r="O12" s="291"/>
      <c r="P12" s="291"/>
      <c r="Q12" s="294"/>
      <c r="R12" s="16" t="s">
        <v>82</v>
      </c>
      <c r="S12" s="16" t="s">
        <v>83</v>
      </c>
      <c r="T12" s="16" t="s">
        <v>84</v>
      </c>
      <c r="U12" s="17">
        <v>0</v>
      </c>
      <c r="V12" s="17">
        <f t="shared" si="0"/>
        <v>1</v>
      </c>
      <c r="W12" s="18" t="s">
        <v>85</v>
      </c>
      <c r="X12" s="18" t="s">
        <v>86</v>
      </c>
      <c r="Y12" s="19">
        <v>1</v>
      </c>
      <c r="Z12" s="20">
        <v>1</v>
      </c>
      <c r="AA12" s="19">
        <v>1</v>
      </c>
      <c r="AB12" s="19">
        <v>1</v>
      </c>
      <c r="AC12" s="17">
        <v>2</v>
      </c>
      <c r="AD12" s="39">
        <v>0.25</v>
      </c>
      <c r="AE12" s="40">
        <v>1.75</v>
      </c>
      <c r="AF12" s="41"/>
      <c r="AG12" s="23"/>
      <c r="AH12" s="23"/>
      <c r="AI12" s="40">
        <f>AD12+AE12</f>
        <v>2</v>
      </c>
      <c r="AJ12" s="17"/>
      <c r="AK12" s="17">
        <v>1</v>
      </c>
      <c r="AL12" s="17">
        <v>0</v>
      </c>
      <c r="AM12" s="18" t="s">
        <v>87</v>
      </c>
      <c r="AN12" s="18" t="s">
        <v>88</v>
      </c>
      <c r="AO12" s="24" t="s">
        <v>89</v>
      </c>
      <c r="AP12" s="24" t="s">
        <v>90</v>
      </c>
      <c r="AQ12" s="18"/>
      <c r="AR12" s="18"/>
      <c r="AS12" s="25"/>
      <c r="AT12" s="25"/>
      <c r="AU12" s="17">
        <f t="shared" ref="AU12:AU17" si="1">+_xlfn.IFS(T12="Acumulado",Y12+AA12+AC12+AK12,T12="Capacidad",AK12,T12="Flujo",AK12,T12="Reducción",AK12,T12="Stock",AK12)</f>
        <v>1</v>
      </c>
      <c r="AV12" s="42">
        <f t="shared" ref="AV12:AV17" si="2">+_xlfn.IFS(T12="Acumulado",Z12+AB12+AI12+AJ12+AL12,T12="Capacidad",AI12,T12="Flujo",AI12,T12="Reducción",AI12,T12="Stock",AI12)</f>
        <v>2</v>
      </c>
      <c r="AW12" s="294"/>
      <c r="AX12" s="26" t="s">
        <v>74</v>
      </c>
      <c r="AY12" s="27" t="s">
        <v>75</v>
      </c>
      <c r="AZ12" s="28"/>
      <c r="BA12" s="28"/>
      <c r="BB12" s="28"/>
      <c r="BC12" s="29"/>
      <c r="BD12" s="29"/>
    </row>
    <row r="13" spans="1:56" ht="123" customHeight="1" x14ac:dyDescent="0.3">
      <c r="A13" s="295" t="s">
        <v>55</v>
      </c>
      <c r="B13" s="295" t="s">
        <v>91</v>
      </c>
      <c r="C13" s="295" t="s">
        <v>57</v>
      </c>
      <c r="D13" s="295" t="s">
        <v>58</v>
      </c>
      <c r="E13" s="295" t="s">
        <v>92</v>
      </c>
      <c r="F13" s="295" t="s">
        <v>93</v>
      </c>
      <c r="G13" s="340" t="s">
        <v>61</v>
      </c>
      <c r="H13" s="295" t="s">
        <v>94</v>
      </c>
      <c r="I13" s="295" t="s">
        <v>95</v>
      </c>
      <c r="J13" s="298">
        <v>305512617211</v>
      </c>
      <c r="K13" s="301">
        <v>301171131219.32001</v>
      </c>
      <c r="L13" s="304">
        <v>228906651498</v>
      </c>
      <c r="M13" s="304">
        <v>227643239230.89001</v>
      </c>
      <c r="N13" s="289">
        <v>14201888704</v>
      </c>
      <c r="O13" s="289">
        <v>4720089544</v>
      </c>
      <c r="P13" s="289">
        <f>(N13*0.03)+N13</f>
        <v>14627945365.120001</v>
      </c>
      <c r="Q13" s="292" t="s">
        <v>96</v>
      </c>
      <c r="R13" s="292" t="s">
        <v>97</v>
      </c>
      <c r="S13" s="15" t="s">
        <v>98</v>
      </c>
      <c r="T13" s="16" t="s">
        <v>99</v>
      </c>
      <c r="U13" s="17">
        <v>36</v>
      </c>
      <c r="V13" s="17">
        <v>36</v>
      </c>
      <c r="W13" s="18" t="s">
        <v>100</v>
      </c>
      <c r="X13" s="18" t="s">
        <v>101</v>
      </c>
      <c r="Y13" s="19">
        <v>47</v>
      </c>
      <c r="Z13" s="20">
        <v>36</v>
      </c>
      <c r="AA13" s="19">
        <v>47</v>
      </c>
      <c r="AB13" s="19">
        <v>36</v>
      </c>
      <c r="AC13" s="17">
        <v>37</v>
      </c>
      <c r="AD13" s="18">
        <v>36</v>
      </c>
      <c r="AE13" s="21">
        <v>36</v>
      </c>
      <c r="AF13" s="22"/>
      <c r="AG13" s="23"/>
      <c r="AH13" s="23"/>
      <c r="AI13" s="21">
        <f t="shared" ref="AI13:AI14" si="3">AB13</f>
        <v>36</v>
      </c>
      <c r="AJ13" s="17"/>
      <c r="AK13" s="17">
        <v>37</v>
      </c>
      <c r="AL13" s="17">
        <v>0</v>
      </c>
      <c r="AM13" s="18" t="s">
        <v>102</v>
      </c>
      <c r="AN13" s="18" t="s">
        <v>103</v>
      </c>
      <c r="AO13" s="25" t="s">
        <v>104</v>
      </c>
      <c r="AP13" s="25" t="s">
        <v>105</v>
      </c>
      <c r="AQ13" s="18"/>
      <c r="AR13" s="18"/>
      <c r="AS13" s="25"/>
      <c r="AT13" s="25"/>
      <c r="AU13" s="17">
        <f t="shared" si="1"/>
        <v>37</v>
      </c>
      <c r="AV13" s="17">
        <f t="shared" si="2"/>
        <v>36</v>
      </c>
      <c r="AW13" s="292" t="s">
        <v>106</v>
      </c>
      <c r="AX13" s="43" t="s">
        <v>106</v>
      </c>
      <c r="AY13" s="27" t="s">
        <v>107</v>
      </c>
      <c r="AZ13" s="28"/>
      <c r="BA13" s="28"/>
      <c r="BB13" s="28"/>
      <c r="BC13" s="29"/>
      <c r="BD13" s="29"/>
    </row>
    <row r="14" spans="1:56" ht="409.6" x14ac:dyDescent="0.3">
      <c r="A14" s="297"/>
      <c r="B14" s="297"/>
      <c r="C14" s="297"/>
      <c r="D14" s="297"/>
      <c r="E14" s="297"/>
      <c r="F14" s="297"/>
      <c r="G14" s="341"/>
      <c r="H14" s="297"/>
      <c r="I14" s="297"/>
      <c r="J14" s="300">
        <v>0</v>
      </c>
      <c r="K14" s="303"/>
      <c r="L14" s="306"/>
      <c r="M14" s="306"/>
      <c r="N14" s="291"/>
      <c r="O14" s="291"/>
      <c r="P14" s="291"/>
      <c r="Q14" s="294"/>
      <c r="R14" s="294"/>
      <c r="S14" s="16" t="s">
        <v>108</v>
      </c>
      <c r="T14" s="16" t="s">
        <v>99</v>
      </c>
      <c r="U14" s="17">
        <v>786</v>
      </c>
      <c r="V14" s="17">
        <v>786</v>
      </c>
      <c r="W14" s="18" t="s">
        <v>109</v>
      </c>
      <c r="X14" s="18" t="s">
        <v>110</v>
      </c>
      <c r="Y14" s="19">
        <v>788</v>
      </c>
      <c r="Z14" s="20">
        <v>788</v>
      </c>
      <c r="AA14" s="19">
        <v>788</v>
      </c>
      <c r="AB14" s="19">
        <v>788</v>
      </c>
      <c r="AC14" s="17">
        <v>788</v>
      </c>
      <c r="AD14" s="18">
        <v>788</v>
      </c>
      <c r="AE14" s="21">
        <v>788</v>
      </c>
      <c r="AF14" s="44"/>
      <c r="AG14" s="23"/>
      <c r="AH14" s="23"/>
      <c r="AI14" s="21">
        <f t="shared" si="3"/>
        <v>788</v>
      </c>
      <c r="AJ14" s="17"/>
      <c r="AK14" s="17">
        <v>788</v>
      </c>
      <c r="AL14" s="17">
        <v>0</v>
      </c>
      <c r="AM14" s="18" t="s">
        <v>111</v>
      </c>
      <c r="AN14" s="18" t="s">
        <v>112</v>
      </c>
      <c r="AO14" s="25" t="s">
        <v>111</v>
      </c>
      <c r="AP14" s="25" t="s">
        <v>112</v>
      </c>
      <c r="AQ14" s="18"/>
      <c r="AR14" s="18"/>
      <c r="AS14" s="25"/>
      <c r="AT14" s="25"/>
      <c r="AU14" s="17">
        <f t="shared" si="1"/>
        <v>788</v>
      </c>
      <c r="AV14" s="17">
        <f t="shared" si="2"/>
        <v>788</v>
      </c>
      <c r="AW14" s="293"/>
      <c r="AX14" s="43" t="s">
        <v>106</v>
      </c>
      <c r="AY14" s="27" t="s">
        <v>107</v>
      </c>
      <c r="AZ14" s="28"/>
      <c r="BA14" s="28"/>
      <c r="BB14" s="28"/>
      <c r="BC14" s="29"/>
      <c r="BD14" s="29"/>
    </row>
    <row r="15" spans="1:56" ht="409.6" x14ac:dyDescent="0.3">
      <c r="A15" s="45" t="s">
        <v>55</v>
      </c>
      <c r="B15" s="14" t="s">
        <v>91</v>
      </c>
      <c r="C15" s="45" t="s">
        <v>57</v>
      </c>
      <c r="D15" s="45" t="s">
        <v>58</v>
      </c>
      <c r="E15" s="45" t="s">
        <v>113</v>
      </c>
      <c r="F15" s="45" t="s">
        <v>114</v>
      </c>
      <c r="G15" s="45" t="s">
        <v>61</v>
      </c>
      <c r="H15" s="45" t="s">
        <v>94</v>
      </c>
      <c r="I15" s="45" t="s">
        <v>95</v>
      </c>
      <c r="J15" s="46">
        <v>48372931849</v>
      </c>
      <c r="K15" s="47">
        <v>47032623907.68</v>
      </c>
      <c r="L15" s="48">
        <v>513990298957</v>
      </c>
      <c r="M15" s="48">
        <v>218702340712.32001</v>
      </c>
      <c r="N15" s="49">
        <v>118786903174</v>
      </c>
      <c r="O15" s="49">
        <v>34592196458.669998</v>
      </c>
      <c r="P15" s="49">
        <f>(N15*0.03)+N15</f>
        <v>122350510269.22</v>
      </c>
      <c r="Q15" s="16" t="s">
        <v>115</v>
      </c>
      <c r="R15" s="16" t="s">
        <v>116</v>
      </c>
      <c r="S15" s="16" t="s">
        <v>117</v>
      </c>
      <c r="T15" s="16" t="s">
        <v>84</v>
      </c>
      <c r="U15" s="17">
        <v>54726</v>
      </c>
      <c r="V15" s="17">
        <v>54726</v>
      </c>
      <c r="W15" s="18" t="s">
        <v>118</v>
      </c>
      <c r="X15" s="18" t="s">
        <v>119</v>
      </c>
      <c r="Y15" s="19">
        <v>210000</v>
      </c>
      <c r="Z15" s="20">
        <v>210000</v>
      </c>
      <c r="AA15" s="19">
        <v>131151</v>
      </c>
      <c r="AB15" s="19">
        <v>97114</v>
      </c>
      <c r="AC15" s="30">
        <v>300874</v>
      </c>
      <c r="AD15" s="23">
        <v>50036</v>
      </c>
      <c r="AE15" s="21">
        <v>50857</v>
      </c>
      <c r="AF15" s="44"/>
      <c r="AG15" s="23"/>
      <c r="AH15" s="23"/>
      <c r="AI15" s="21">
        <f>AD15+AE15+AG15</f>
        <v>100893</v>
      </c>
      <c r="AJ15" s="17"/>
      <c r="AK15" s="30">
        <v>292744</v>
      </c>
      <c r="AL15" s="17">
        <v>0</v>
      </c>
      <c r="AM15" s="18" t="s">
        <v>120</v>
      </c>
      <c r="AN15" s="18" t="s">
        <v>112</v>
      </c>
      <c r="AO15" s="25" t="s">
        <v>705</v>
      </c>
      <c r="AP15" s="25" t="s">
        <v>112</v>
      </c>
      <c r="AQ15" s="18"/>
      <c r="AR15" s="18"/>
      <c r="AS15" s="25"/>
      <c r="AT15" s="25"/>
      <c r="AU15" s="17">
        <f t="shared" si="1"/>
        <v>292744</v>
      </c>
      <c r="AV15" s="17">
        <f t="shared" si="2"/>
        <v>100893</v>
      </c>
      <c r="AW15" s="293"/>
      <c r="AX15" s="43" t="s">
        <v>106</v>
      </c>
      <c r="AY15" s="27" t="s">
        <v>121</v>
      </c>
      <c r="AZ15" s="28"/>
      <c r="BA15" s="28"/>
      <c r="BB15" s="28"/>
      <c r="BC15" s="50"/>
      <c r="BD15" s="29"/>
    </row>
    <row r="16" spans="1:56" ht="122.4" customHeight="1" x14ac:dyDescent="0.3">
      <c r="A16" s="295" t="s">
        <v>55</v>
      </c>
      <c r="B16" s="295" t="s">
        <v>91</v>
      </c>
      <c r="C16" s="295" t="s">
        <v>57</v>
      </c>
      <c r="D16" s="295" t="s">
        <v>58</v>
      </c>
      <c r="E16" s="295" t="s">
        <v>122</v>
      </c>
      <c r="F16" s="295" t="s">
        <v>123</v>
      </c>
      <c r="G16" s="295" t="s">
        <v>61</v>
      </c>
      <c r="H16" s="295" t="s">
        <v>94</v>
      </c>
      <c r="I16" s="295" t="s">
        <v>95</v>
      </c>
      <c r="J16" s="298">
        <v>265850195333</v>
      </c>
      <c r="K16" s="301">
        <v>146882385245</v>
      </c>
      <c r="L16" s="304">
        <v>691624877766</v>
      </c>
      <c r="M16" s="333">
        <v>447505782509.67999</v>
      </c>
      <c r="N16" s="289">
        <v>462534461164</v>
      </c>
      <c r="O16" s="289">
        <v>32023950656.990002</v>
      </c>
      <c r="P16" s="289">
        <f>(N16*0.03)+N16</f>
        <v>476410494998.91998</v>
      </c>
      <c r="Q16" s="292" t="s">
        <v>124</v>
      </c>
      <c r="R16" s="16" t="s">
        <v>125</v>
      </c>
      <c r="S16" s="16" t="s">
        <v>126</v>
      </c>
      <c r="T16" s="16" t="s">
        <v>99</v>
      </c>
      <c r="U16" s="17">
        <v>1515</v>
      </c>
      <c r="V16" s="17">
        <v>8601</v>
      </c>
      <c r="W16" s="18" t="s">
        <v>127</v>
      </c>
      <c r="X16" s="18" t="s">
        <v>128</v>
      </c>
      <c r="Y16" s="19">
        <v>14057</v>
      </c>
      <c r="Z16" s="20">
        <v>8601</v>
      </c>
      <c r="AA16" s="19">
        <v>14057</v>
      </c>
      <c r="AB16" s="19">
        <v>13477</v>
      </c>
      <c r="AC16" s="17">
        <v>14057</v>
      </c>
      <c r="AD16" s="18">
        <v>13477</v>
      </c>
      <c r="AE16" s="21">
        <v>13980</v>
      </c>
      <c r="AF16" s="44"/>
      <c r="AG16" s="23"/>
      <c r="AH16" s="23"/>
      <c r="AI16" s="21">
        <f>AE16</f>
        <v>13980</v>
      </c>
      <c r="AJ16" s="17"/>
      <c r="AK16" s="17">
        <v>14057</v>
      </c>
      <c r="AL16" s="17">
        <v>0</v>
      </c>
      <c r="AM16" s="18" t="s">
        <v>129</v>
      </c>
      <c r="AN16" s="18" t="s">
        <v>130</v>
      </c>
      <c r="AO16" s="25" t="s">
        <v>131</v>
      </c>
      <c r="AP16" s="25" t="s">
        <v>132</v>
      </c>
      <c r="AQ16" s="18"/>
      <c r="AR16" s="18"/>
      <c r="AS16" s="25"/>
      <c r="AT16" s="25"/>
      <c r="AU16" s="17">
        <f t="shared" si="1"/>
        <v>14057</v>
      </c>
      <c r="AV16" s="17">
        <f t="shared" si="2"/>
        <v>13980</v>
      </c>
      <c r="AW16" s="293"/>
      <c r="AX16" s="43" t="s">
        <v>106</v>
      </c>
      <c r="AY16" s="27" t="s">
        <v>133</v>
      </c>
      <c r="AZ16" s="28"/>
      <c r="BA16" s="28"/>
      <c r="BB16" s="28"/>
      <c r="BC16" s="51"/>
      <c r="BD16" s="29"/>
    </row>
    <row r="17" spans="1:56" ht="93.6" customHeight="1" x14ac:dyDescent="0.3">
      <c r="A17" s="296"/>
      <c r="B17" s="296"/>
      <c r="C17" s="296"/>
      <c r="D17" s="296"/>
      <c r="E17" s="296"/>
      <c r="F17" s="296"/>
      <c r="G17" s="296"/>
      <c r="H17" s="296"/>
      <c r="I17" s="296"/>
      <c r="J17" s="299"/>
      <c r="K17" s="302"/>
      <c r="L17" s="305"/>
      <c r="M17" s="334"/>
      <c r="N17" s="290"/>
      <c r="O17" s="290"/>
      <c r="P17" s="290"/>
      <c r="Q17" s="293"/>
      <c r="R17" s="389" t="s">
        <v>134</v>
      </c>
      <c r="S17" s="16" t="s">
        <v>135</v>
      </c>
      <c r="T17" s="16" t="s">
        <v>84</v>
      </c>
      <c r="U17" s="17">
        <v>3921</v>
      </c>
      <c r="V17" s="17"/>
      <c r="W17" s="18" t="s">
        <v>136</v>
      </c>
      <c r="X17" s="18" t="s">
        <v>137</v>
      </c>
      <c r="Y17" s="19"/>
      <c r="Z17" s="20"/>
      <c r="AA17" s="19">
        <v>1276</v>
      </c>
      <c r="AB17" s="19">
        <v>2167</v>
      </c>
      <c r="AC17" s="30">
        <v>4336</v>
      </c>
      <c r="AD17" s="18">
        <v>14688</v>
      </c>
      <c r="AE17" s="21">
        <v>116</v>
      </c>
      <c r="AF17" s="44"/>
      <c r="AG17" s="23"/>
      <c r="AH17" s="23"/>
      <c r="AI17" s="21">
        <f>AD17+AE17+AG17+AH17</f>
        <v>14804</v>
      </c>
      <c r="AJ17" s="17"/>
      <c r="AK17" s="17">
        <v>3921</v>
      </c>
      <c r="AL17" s="17"/>
      <c r="AM17" s="18" t="s">
        <v>138</v>
      </c>
      <c r="AN17" s="18" t="s">
        <v>139</v>
      </c>
      <c r="AO17" s="25" t="s">
        <v>140</v>
      </c>
      <c r="AP17" s="25" t="s">
        <v>141</v>
      </c>
      <c r="AQ17" s="18"/>
      <c r="AR17" s="18"/>
      <c r="AS17" s="25"/>
      <c r="AT17" s="25"/>
      <c r="AU17" s="17">
        <f t="shared" si="1"/>
        <v>3921</v>
      </c>
      <c r="AV17" s="17">
        <f t="shared" si="2"/>
        <v>14804</v>
      </c>
      <c r="AW17" s="293"/>
      <c r="AX17" s="43" t="s">
        <v>106</v>
      </c>
      <c r="AY17" s="27" t="s">
        <v>133</v>
      </c>
      <c r="AZ17" s="28"/>
      <c r="BA17" s="28"/>
      <c r="BB17" s="28"/>
      <c r="BC17" s="50"/>
      <c r="BD17" s="29"/>
    </row>
    <row r="18" spans="1:56" x14ac:dyDescent="0.3">
      <c r="A18" s="294"/>
      <c r="B18" s="294"/>
      <c r="C18" s="294"/>
      <c r="D18" s="294"/>
      <c r="E18" s="294"/>
      <c r="F18" s="294"/>
      <c r="G18" s="294"/>
      <c r="H18" s="294"/>
      <c r="I18" s="294"/>
      <c r="J18" s="300">
        <v>0</v>
      </c>
      <c r="K18" s="303"/>
      <c r="L18" s="306"/>
      <c r="M18" s="335"/>
      <c r="N18" s="291"/>
      <c r="O18" s="291"/>
      <c r="P18" s="291"/>
      <c r="Q18" s="294"/>
      <c r="R18" s="390"/>
      <c r="S18" s="52" t="s">
        <v>142</v>
      </c>
      <c r="T18" s="52" t="s">
        <v>84</v>
      </c>
      <c r="U18" s="53">
        <v>1090</v>
      </c>
      <c r="V18" s="19">
        <v>1090</v>
      </c>
      <c r="W18" s="19"/>
      <c r="X18" s="19"/>
      <c r="Y18" s="19">
        <v>1090</v>
      </c>
      <c r="Z18" s="20">
        <v>1090</v>
      </c>
      <c r="AA18" s="19" t="s">
        <v>143</v>
      </c>
      <c r="AB18" s="19"/>
      <c r="AC18" s="19" t="s">
        <v>144</v>
      </c>
      <c r="AD18" s="19"/>
      <c r="AE18" s="19"/>
      <c r="AF18" s="19"/>
      <c r="AG18" s="19"/>
      <c r="AH18" s="19"/>
      <c r="AI18" s="19"/>
      <c r="AJ18" s="19"/>
      <c r="AK18" s="19" t="s">
        <v>144</v>
      </c>
      <c r="AL18" s="19" t="s">
        <v>145</v>
      </c>
      <c r="AM18" s="19"/>
      <c r="AN18" s="19"/>
      <c r="AO18" s="19"/>
      <c r="AP18" s="19"/>
      <c r="AQ18" s="19"/>
      <c r="AR18" s="19"/>
      <c r="AS18" s="19"/>
      <c r="AT18" s="19"/>
      <c r="AU18" s="19">
        <v>1090</v>
      </c>
      <c r="AV18" s="19">
        <v>1090</v>
      </c>
      <c r="AW18" s="293"/>
      <c r="AX18" s="43" t="s">
        <v>106</v>
      </c>
      <c r="AY18" s="27" t="s">
        <v>133</v>
      </c>
      <c r="AZ18" s="28"/>
      <c r="BA18" s="28"/>
      <c r="BB18" s="28"/>
      <c r="BC18" s="29"/>
      <c r="BD18" s="29"/>
    </row>
    <row r="19" spans="1:56" ht="163.19999999999999" x14ac:dyDescent="0.3">
      <c r="A19" s="45" t="s">
        <v>55</v>
      </c>
      <c r="B19" s="45" t="s">
        <v>91</v>
      </c>
      <c r="C19" s="45" t="s">
        <v>57</v>
      </c>
      <c r="D19" s="45" t="s">
        <v>146</v>
      </c>
      <c r="E19" s="45" t="s">
        <v>147</v>
      </c>
      <c r="F19" s="45" t="s">
        <v>148</v>
      </c>
      <c r="G19" s="45" t="s">
        <v>61</v>
      </c>
      <c r="H19" s="45" t="s">
        <v>94</v>
      </c>
      <c r="I19" s="45" t="s">
        <v>95</v>
      </c>
      <c r="J19" s="46">
        <v>12417640321</v>
      </c>
      <c r="K19" s="47">
        <v>12417058566</v>
      </c>
      <c r="L19" s="48">
        <v>132999282044</v>
      </c>
      <c r="M19" s="48">
        <v>38588659876</v>
      </c>
      <c r="N19" s="49"/>
      <c r="O19" s="49"/>
      <c r="P19" s="49">
        <f>(N19*0.03)+N19</f>
        <v>0</v>
      </c>
      <c r="Q19" s="16" t="s">
        <v>149</v>
      </c>
      <c r="R19" s="16" t="s">
        <v>150</v>
      </c>
      <c r="S19" s="16" t="s">
        <v>151</v>
      </c>
      <c r="T19" s="15" t="s">
        <v>99</v>
      </c>
      <c r="U19" s="54">
        <v>1</v>
      </c>
      <c r="V19" s="54">
        <v>1</v>
      </c>
      <c r="W19" s="55" t="s">
        <v>152</v>
      </c>
      <c r="X19" s="55" t="s">
        <v>152</v>
      </c>
      <c r="Y19" s="56">
        <v>1</v>
      </c>
      <c r="Z19" s="57">
        <v>1</v>
      </c>
      <c r="AA19" s="58">
        <v>1</v>
      </c>
      <c r="AB19" s="58">
        <v>0.31</v>
      </c>
      <c r="AC19" s="59">
        <v>1</v>
      </c>
      <c r="AD19" s="60">
        <v>1</v>
      </c>
      <c r="AE19" s="61">
        <v>1</v>
      </c>
      <c r="AF19" s="44"/>
      <c r="AG19" s="62"/>
      <c r="AH19" s="62"/>
      <c r="AI19" s="63">
        <f>AD19</f>
        <v>1</v>
      </c>
      <c r="AJ19" s="64"/>
      <c r="AK19" s="59">
        <v>1</v>
      </c>
      <c r="AL19" s="64"/>
      <c r="AM19" s="65" t="s">
        <v>153</v>
      </c>
      <c r="AN19" s="65" t="s">
        <v>154</v>
      </c>
      <c r="AO19" s="66" t="s">
        <v>155</v>
      </c>
      <c r="AP19" s="67" t="s">
        <v>112</v>
      </c>
      <c r="AQ19" s="65"/>
      <c r="AR19" s="65"/>
      <c r="AS19" s="66"/>
      <c r="AT19" s="66"/>
      <c r="AU19" s="68">
        <f t="shared" ref="AU19:AU40" si="4">+_xlfn.IFS(T19="Acumulado",Y19+AA19+AC19+AK19,T19="Capacidad",AK19,T19="Flujo",AK19,T19="Reducción",AK19,T19="Stock",AK19)</f>
        <v>1</v>
      </c>
      <c r="AV19" s="64">
        <f>+_xlfn.IFS(T19="Acumulado",Z19+AI19+AJ19+AL19,T19="Capacidad",AI19,T19="Flujo",AI19,T19="Reducción",AI19,T19="Stock",AI19)</f>
        <v>1</v>
      </c>
      <c r="AW19" s="294"/>
      <c r="AX19" s="43" t="s">
        <v>106</v>
      </c>
      <c r="AY19" s="27" t="s">
        <v>156</v>
      </c>
      <c r="AZ19" s="28"/>
      <c r="BA19" s="28"/>
      <c r="BB19" s="28"/>
      <c r="BC19" s="29"/>
      <c r="BD19" s="29"/>
    </row>
    <row r="20" spans="1:56" ht="115.2" customHeight="1" x14ac:dyDescent="0.3">
      <c r="A20" s="282" t="s">
        <v>55</v>
      </c>
      <c r="B20" s="282" t="s">
        <v>157</v>
      </c>
      <c r="C20" s="282" t="s">
        <v>62</v>
      </c>
      <c r="D20" s="282" t="s">
        <v>58</v>
      </c>
      <c r="E20" s="282" t="s">
        <v>158</v>
      </c>
      <c r="F20" s="282" t="s">
        <v>159</v>
      </c>
      <c r="G20" s="282" t="s">
        <v>61</v>
      </c>
      <c r="H20" s="282" t="s">
        <v>160</v>
      </c>
      <c r="I20" s="282" t="s">
        <v>62</v>
      </c>
      <c r="J20" s="318"/>
      <c r="K20" s="318"/>
      <c r="L20" s="383"/>
      <c r="M20" s="383"/>
      <c r="N20" s="386"/>
      <c r="O20" s="386"/>
      <c r="P20" s="386"/>
      <c r="Q20" s="284" t="s">
        <v>161</v>
      </c>
      <c r="R20" s="71" t="s">
        <v>162</v>
      </c>
      <c r="S20" s="71" t="s">
        <v>163</v>
      </c>
      <c r="T20" s="72" t="s">
        <v>99</v>
      </c>
      <c r="U20" s="72">
        <v>0</v>
      </c>
      <c r="V20" s="16">
        <f t="shared" ref="V20:V27" si="5">Z20</f>
        <v>1</v>
      </c>
      <c r="W20" s="73" t="s">
        <v>164</v>
      </c>
      <c r="X20" s="73" t="s">
        <v>165</v>
      </c>
      <c r="Y20" s="74">
        <v>1</v>
      </c>
      <c r="Z20" s="57">
        <v>1</v>
      </c>
      <c r="AA20" s="74">
        <v>1</v>
      </c>
      <c r="AB20" s="74">
        <v>1</v>
      </c>
      <c r="AC20" s="75">
        <v>1</v>
      </c>
      <c r="AD20" s="76">
        <v>0.24</v>
      </c>
      <c r="AE20" s="77">
        <v>0.24</v>
      </c>
      <c r="AF20" s="78"/>
      <c r="AG20" s="79"/>
      <c r="AH20" s="79"/>
      <c r="AI20" s="63">
        <f>AD20+AE20</f>
        <v>0.48</v>
      </c>
      <c r="AJ20" s="80"/>
      <c r="AK20" s="80">
        <v>1</v>
      </c>
      <c r="AL20" s="80"/>
      <c r="AM20" s="81" t="s">
        <v>166</v>
      </c>
      <c r="AN20" s="82" t="s">
        <v>167</v>
      </c>
      <c r="AO20" s="83" t="s">
        <v>168</v>
      </c>
      <c r="AP20" s="67" t="s">
        <v>167</v>
      </c>
      <c r="AQ20" s="84"/>
      <c r="AR20" s="84"/>
      <c r="AS20" s="85"/>
      <c r="AT20" s="85"/>
      <c r="AU20" s="68">
        <f t="shared" si="4"/>
        <v>1</v>
      </c>
      <c r="AV20" s="64">
        <f>AB20</f>
        <v>1</v>
      </c>
      <c r="AW20" s="284" t="s">
        <v>169</v>
      </c>
      <c r="AX20" s="86" t="s">
        <v>169</v>
      </c>
      <c r="AY20" s="27" t="s">
        <v>170</v>
      </c>
      <c r="AZ20" s="28"/>
      <c r="BA20" s="28"/>
      <c r="BB20" s="28"/>
      <c r="BC20" s="29"/>
      <c r="BD20" s="87"/>
    </row>
    <row r="21" spans="1:56" ht="122.4" x14ac:dyDescent="0.3">
      <c r="A21" s="316"/>
      <c r="B21" s="316"/>
      <c r="C21" s="316"/>
      <c r="D21" s="316"/>
      <c r="E21" s="316"/>
      <c r="F21" s="316"/>
      <c r="G21" s="316"/>
      <c r="H21" s="316"/>
      <c r="I21" s="316"/>
      <c r="J21" s="319"/>
      <c r="K21" s="319"/>
      <c r="L21" s="384"/>
      <c r="M21" s="384"/>
      <c r="N21" s="387"/>
      <c r="O21" s="387"/>
      <c r="P21" s="387"/>
      <c r="Q21" s="308"/>
      <c r="R21" s="72" t="s">
        <v>171</v>
      </c>
      <c r="S21" s="72" t="s">
        <v>172</v>
      </c>
      <c r="T21" s="72" t="s">
        <v>67</v>
      </c>
      <c r="U21" s="88">
        <v>0</v>
      </c>
      <c r="V21" s="17">
        <f t="shared" si="5"/>
        <v>5</v>
      </c>
      <c r="W21" s="18" t="s">
        <v>173</v>
      </c>
      <c r="X21" s="18" t="s">
        <v>174</v>
      </c>
      <c r="Y21" s="89">
        <v>5</v>
      </c>
      <c r="Z21" s="20">
        <v>5</v>
      </c>
      <c r="AA21" s="89">
        <v>5</v>
      </c>
      <c r="AB21" s="89">
        <v>5</v>
      </c>
      <c r="AC21" s="90">
        <v>5</v>
      </c>
      <c r="AD21" s="91">
        <v>1</v>
      </c>
      <c r="AE21" s="92">
        <v>1</v>
      </c>
      <c r="AF21" s="78"/>
      <c r="AG21" s="93"/>
      <c r="AH21" s="94"/>
      <c r="AI21" s="95">
        <f>AD21</f>
        <v>1</v>
      </c>
      <c r="AJ21" s="88"/>
      <c r="AK21" s="88">
        <v>5</v>
      </c>
      <c r="AL21" s="88"/>
      <c r="AM21" s="96" t="s">
        <v>175</v>
      </c>
      <c r="AN21" s="82" t="s">
        <v>167</v>
      </c>
      <c r="AO21" s="97" t="s">
        <v>176</v>
      </c>
      <c r="AP21" s="67" t="s">
        <v>167</v>
      </c>
      <c r="AQ21" s="91"/>
      <c r="AR21" s="91"/>
      <c r="AS21" s="92"/>
      <c r="AT21" s="92"/>
      <c r="AU21" s="17">
        <f t="shared" si="4"/>
        <v>20</v>
      </c>
      <c r="AV21" s="17">
        <f>+_xlfn.IFS(T21="Acumulado",Z21+AB21+AI21+AJ21+AL21,T21="Capacidad",AI21,T21="Flujo",AI21,T21="Reducción",AI21,T21="Stock",AI21)</f>
        <v>11</v>
      </c>
      <c r="AW21" s="308"/>
      <c r="AX21" s="86" t="s">
        <v>169</v>
      </c>
      <c r="AY21" s="27" t="s">
        <v>170</v>
      </c>
      <c r="AZ21" s="28"/>
      <c r="BA21" s="28"/>
      <c r="BB21" s="28"/>
      <c r="BC21" s="29"/>
      <c r="BD21" s="87"/>
    </row>
    <row r="22" spans="1:56" ht="409.6" x14ac:dyDescent="0.3">
      <c r="A22" s="316"/>
      <c r="B22" s="316"/>
      <c r="C22" s="316"/>
      <c r="D22" s="316"/>
      <c r="E22" s="316"/>
      <c r="F22" s="316"/>
      <c r="G22" s="316"/>
      <c r="H22" s="316"/>
      <c r="I22" s="316"/>
      <c r="J22" s="319"/>
      <c r="K22" s="319"/>
      <c r="L22" s="384"/>
      <c r="M22" s="384"/>
      <c r="N22" s="387"/>
      <c r="O22" s="387"/>
      <c r="P22" s="387"/>
      <c r="Q22" s="308"/>
      <c r="R22" s="72" t="s">
        <v>177</v>
      </c>
      <c r="S22" s="72" t="s">
        <v>178</v>
      </c>
      <c r="T22" s="72" t="s">
        <v>99</v>
      </c>
      <c r="U22" s="88">
        <v>0</v>
      </c>
      <c r="V22" s="17">
        <f t="shared" si="5"/>
        <v>1</v>
      </c>
      <c r="W22" s="18" t="s">
        <v>179</v>
      </c>
      <c r="X22" s="18" t="s">
        <v>180</v>
      </c>
      <c r="Y22" s="89">
        <v>1</v>
      </c>
      <c r="Z22" s="20">
        <v>1</v>
      </c>
      <c r="AA22" s="89">
        <v>1</v>
      </c>
      <c r="AB22" s="89">
        <v>1</v>
      </c>
      <c r="AC22" s="90">
        <v>1</v>
      </c>
      <c r="AD22" s="98">
        <v>0.24</v>
      </c>
      <c r="AE22" s="99">
        <v>0.24</v>
      </c>
      <c r="AF22" s="78"/>
      <c r="AG22" s="94"/>
      <c r="AH22" s="94"/>
      <c r="AI22" s="100">
        <f>AD22+AE22</f>
        <v>0.48</v>
      </c>
      <c r="AJ22" s="88"/>
      <c r="AK22" s="88">
        <v>1</v>
      </c>
      <c r="AL22" s="88"/>
      <c r="AM22" s="81" t="s">
        <v>181</v>
      </c>
      <c r="AN22" s="82" t="s">
        <v>167</v>
      </c>
      <c r="AO22" s="97" t="s">
        <v>182</v>
      </c>
      <c r="AP22" s="67" t="s">
        <v>167</v>
      </c>
      <c r="AQ22" s="91"/>
      <c r="AR22" s="91"/>
      <c r="AS22" s="92"/>
      <c r="AT22" s="92"/>
      <c r="AU22" s="64">
        <f t="shared" si="4"/>
        <v>1</v>
      </c>
      <c r="AV22" s="64">
        <f>AB22</f>
        <v>1</v>
      </c>
      <c r="AW22" s="308"/>
      <c r="AX22" s="86" t="s">
        <v>169</v>
      </c>
      <c r="AY22" s="27" t="s">
        <v>170</v>
      </c>
      <c r="AZ22" s="28"/>
      <c r="BA22" s="28"/>
      <c r="BB22" s="28"/>
      <c r="BC22" s="29"/>
      <c r="BD22" s="87"/>
    </row>
    <row r="23" spans="1:56" ht="409.6" x14ac:dyDescent="0.3">
      <c r="A23" s="316"/>
      <c r="B23" s="316"/>
      <c r="C23" s="316"/>
      <c r="D23" s="316"/>
      <c r="E23" s="316"/>
      <c r="F23" s="316"/>
      <c r="G23" s="316"/>
      <c r="H23" s="316"/>
      <c r="I23" s="316"/>
      <c r="J23" s="319"/>
      <c r="K23" s="319"/>
      <c r="L23" s="384"/>
      <c r="M23" s="384"/>
      <c r="N23" s="387"/>
      <c r="O23" s="387"/>
      <c r="P23" s="387"/>
      <c r="Q23" s="308"/>
      <c r="R23" s="72" t="s">
        <v>183</v>
      </c>
      <c r="S23" s="72" t="s">
        <v>184</v>
      </c>
      <c r="T23" s="72" t="s">
        <v>99</v>
      </c>
      <c r="U23" s="72">
        <v>0</v>
      </c>
      <c r="V23" s="80">
        <v>1</v>
      </c>
      <c r="W23" s="76" t="s">
        <v>185</v>
      </c>
      <c r="X23" s="76" t="s">
        <v>186</v>
      </c>
      <c r="Y23" s="74">
        <v>1</v>
      </c>
      <c r="Z23" s="57">
        <v>1</v>
      </c>
      <c r="AA23" s="74">
        <v>1</v>
      </c>
      <c r="AB23" s="74">
        <v>1</v>
      </c>
      <c r="AC23" s="75">
        <v>1</v>
      </c>
      <c r="AD23" s="76">
        <v>0.25</v>
      </c>
      <c r="AE23" s="101">
        <v>0.23</v>
      </c>
      <c r="AF23" s="102"/>
      <c r="AG23" s="79"/>
      <c r="AH23" s="79"/>
      <c r="AI23" s="63">
        <f>AD23+AE23</f>
        <v>0.48</v>
      </c>
      <c r="AJ23" s="80"/>
      <c r="AK23" s="80">
        <v>1</v>
      </c>
      <c r="AL23" s="80"/>
      <c r="AM23" s="103" t="s">
        <v>187</v>
      </c>
      <c r="AN23" s="82" t="s">
        <v>167</v>
      </c>
      <c r="AO23" s="104" t="s">
        <v>188</v>
      </c>
      <c r="AP23" s="67" t="s">
        <v>167</v>
      </c>
      <c r="AQ23" s="76"/>
      <c r="AR23" s="76"/>
      <c r="AS23" s="77"/>
      <c r="AT23" s="77"/>
      <c r="AU23" s="68">
        <f t="shared" si="4"/>
        <v>1</v>
      </c>
      <c r="AV23" s="64">
        <f>AB23</f>
        <v>1</v>
      </c>
      <c r="AW23" s="308"/>
      <c r="AX23" s="86" t="s">
        <v>169</v>
      </c>
      <c r="AY23" s="27" t="s">
        <v>170</v>
      </c>
      <c r="AZ23" s="28"/>
      <c r="BA23" s="28"/>
      <c r="BB23" s="28"/>
      <c r="BC23" s="29"/>
      <c r="BD23" s="87"/>
    </row>
    <row r="24" spans="1:56" ht="183.6" x14ac:dyDescent="0.3">
      <c r="A24" s="283"/>
      <c r="B24" s="283"/>
      <c r="C24" s="283"/>
      <c r="D24" s="283"/>
      <c r="E24" s="283"/>
      <c r="F24" s="283"/>
      <c r="G24" s="283"/>
      <c r="H24" s="283"/>
      <c r="I24" s="283"/>
      <c r="J24" s="320"/>
      <c r="K24" s="320"/>
      <c r="L24" s="385"/>
      <c r="M24" s="385"/>
      <c r="N24" s="388"/>
      <c r="O24" s="388"/>
      <c r="P24" s="388"/>
      <c r="Q24" s="285"/>
      <c r="R24" s="72" t="s">
        <v>189</v>
      </c>
      <c r="S24" s="72" t="s">
        <v>190</v>
      </c>
      <c r="T24" s="72" t="s">
        <v>99</v>
      </c>
      <c r="U24" s="72">
        <v>0</v>
      </c>
      <c r="V24" s="80">
        <v>1</v>
      </c>
      <c r="W24" s="76" t="s">
        <v>191</v>
      </c>
      <c r="X24" s="76" t="s">
        <v>192</v>
      </c>
      <c r="Y24" s="74">
        <v>1</v>
      </c>
      <c r="Z24" s="57">
        <v>1</v>
      </c>
      <c r="AA24" s="74">
        <v>1</v>
      </c>
      <c r="AB24" s="74">
        <v>1</v>
      </c>
      <c r="AC24" s="75">
        <v>1</v>
      </c>
      <c r="AD24" s="76">
        <v>0.24</v>
      </c>
      <c r="AE24" s="101">
        <v>0.24</v>
      </c>
      <c r="AF24" s="105"/>
      <c r="AG24" s="79"/>
      <c r="AH24" s="79"/>
      <c r="AI24" s="63">
        <f>AD24+AE24</f>
        <v>0.48</v>
      </c>
      <c r="AJ24" s="80"/>
      <c r="AK24" s="80">
        <v>1</v>
      </c>
      <c r="AL24" s="80"/>
      <c r="AM24" s="96" t="s">
        <v>193</v>
      </c>
      <c r="AN24" s="82" t="s">
        <v>167</v>
      </c>
      <c r="AO24" s="106" t="s">
        <v>194</v>
      </c>
      <c r="AP24" s="67" t="s">
        <v>167</v>
      </c>
      <c r="AQ24" s="76"/>
      <c r="AR24" s="76"/>
      <c r="AS24" s="77"/>
      <c r="AT24" s="77"/>
      <c r="AU24" s="68">
        <f t="shared" si="4"/>
        <v>1</v>
      </c>
      <c r="AV24" s="64">
        <f>AB24</f>
        <v>1</v>
      </c>
      <c r="AW24" s="285"/>
      <c r="AX24" s="86" t="s">
        <v>169</v>
      </c>
      <c r="AY24" s="27" t="s">
        <v>170</v>
      </c>
      <c r="AZ24" s="28"/>
      <c r="BA24" s="28"/>
      <c r="BB24" s="28"/>
      <c r="BC24" s="29"/>
      <c r="BD24" s="87"/>
    </row>
    <row r="25" spans="1:56" ht="271.95" customHeight="1" x14ac:dyDescent="0.3">
      <c r="A25" s="282" t="s">
        <v>55</v>
      </c>
      <c r="B25" s="282" t="s">
        <v>91</v>
      </c>
      <c r="C25" s="282" t="s">
        <v>62</v>
      </c>
      <c r="D25" s="282" t="s">
        <v>146</v>
      </c>
      <c r="E25" s="282" t="s">
        <v>195</v>
      </c>
      <c r="F25" s="282" t="s">
        <v>196</v>
      </c>
      <c r="G25" s="282" t="s">
        <v>61</v>
      </c>
      <c r="H25" s="282" t="s">
        <v>62</v>
      </c>
      <c r="I25" s="282" t="s">
        <v>62</v>
      </c>
      <c r="J25" s="361"/>
      <c r="K25" s="361"/>
      <c r="L25" s="377"/>
      <c r="M25" s="377"/>
      <c r="N25" s="380"/>
      <c r="O25" s="380"/>
      <c r="P25" s="380">
        <v>76139</v>
      </c>
      <c r="Q25" s="380" t="s">
        <v>197</v>
      </c>
      <c r="R25" s="356" t="s">
        <v>198</v>
      </c>
      <c r="S25" s="107" t="s">
        <v>199</v>
      </c>
      <c r="T25" s="72" t="s">
        <v>99</v>
      </c>
      <c r="U25" s="88">
        <v>0</v>
      </c>
      <c r="V25" s="17">
        <f t="shared" si="5"/>
        <v>4</v>
      </c>
      <c r="W25" s="108" t="s">
        <v>200</v>
      </c>
      <c r="X25" s="108" t="s">
        <v>201</v>
      </c>
      <c r="Y25" s="19">
        <v>4</v>
      </c>
      <c r="Z25" s="20">
        <v>4</v>
      </c>
      <c r="AA25" s="19">
        <v>4</v>
      </c>
      <c r="AB25" s="19">
        <v>4</v>
      </c>
      <c r="AC25" s="109">
        <v>4</v>
      </c>
      <c r="AD25" s="110">
        <v>4</v>
      </c>
      <c r="AE25" s="111">
        <v>4</v>
      </c>
      <c r="AF25" s="78"/>
      <c r="AG25" s="112"/>
      <c r="AH25" s="113"/>
      <c r="AI25" s="21">
        <f t="shared" ref="AI25" si="6">AB25</f>
        <v>4</v>
      </c>
      <c r="AJ25" s="109"/>
      <c r="AK25" s="109">
        <v>4</v>
      </c>
      <c r="AL25" s="109"/>
      <c r="AM25" s="18" t="s">
        <v>202</v>
      </c>
      <c r="AN25" s="18" t="s">
        <v>152</v>
      </c>
      <c r="AO25" s="114" t="s">
        <v>203</v>
      </c>
      <c r="AP25" s="114" t="s">
        <v>152</v>
      </c>
      <c r="AQ25" s="110"/>
      <c r="AR25" s="110"/>
      <c r="AS25" s="115"/>
      <c r="AT25" s="115"/>
      <c r="AU25" s="17">
        <f t="shared" si="4"/>
        <v>4</v>
      </c>
      <c r="AV25" s="17">
        <f>+_xlfn.IFS(T25="Acumulado",Z25+AI25+AJ25+AL25,T25="Capacidad",AI25,T25="Flujo",AI25,T25="Reducción",AI25,T25="Stock",AI25)</f>
        <v>4</v>
      </c>
      <c r="AW25" s="353" t="s">
        <v>204</v>
      </c>
      <c r="AX25" s="107" t="s">
        <v>204</v>
      </c>
      <c r="AY25" s="27" t="s">
        <v>205</v>
      </c>
      <c r="AZ25" s="28"/>
      <c r="BA25" s="28"/>
      <c r="BB25" s="28"/>
      <c r="BC25" s="29"/>
      <c r="BD25" s="29"/>
    </row>
    <row r="26" spans="1:56" ht="102" customHeight="1" x14ac:dyDescent="0.3">
      <c r="A26" s="316"/>
      <c r="B26" s="316"/>
      <c r="C26" s="316"/>
      <c r="D26" s="316"/>
      <c r="E26" s="316"/>
      <c r="F26" s="316"/>
      <c r="G26" s="316"/>
      <c r="H26" s="316"/>
      <c r="I26" s="316"/>
      <c r="J26" s="362"/>
      <c r="K26" s="362"/>
      <c r="L26" s="378"/>
      <c r="M26" s="378"/>
      <c r="N26" s="381"/>
      <c r="O26" s="381"/>
      <c r="P26" s="381"/>
      <c r="Q26" s="381"/>
      <c r="R26" s="356"/>
      <c r="S26" s="107" t="s">
        <v>206</v>
      </c>
      <c r="T26" s="109" t="s">
        <v>67</v>
      </c>
      <c r="U26" s="109">
        <v>4776</v>
      </c>
      <c r="V26" s="109">
        <v>4776</v>
      </c>
      <c r="W26" s="108" t="s">
        <v>207</v>
      </c>
      <c r="X26" s="108" t="s">
        <v>208</v>
      </c>
      <c r="Y26" s="19">
        <v>49000</v>
      </c>
      <c r="Z26" s="20">
        <v>54594</v>
      </c>
      <c r="AA26" s="19">
        <v>36477</v>
      </c>
      <c r="AB26" s="19">
        <v>305</v>
      </c>
      <c r="AC26" s="109">
        <v>9680</v>
      </c>
      <c r="AD26" s="110">
        <v>26666</v>
      </c>
      <c r="AE26" s="111">
        <v>3496</v>
      </c>
      <c r="AF26" s="44"/>
      <c r="AG26" s="112"/>
      <c r="AH26" s="113"/>
      <c r="AI26" s="21">
        <f>AD26+AE26+AG26+AH26</f>
        <v>30162</v>
      </c>
      <c r="AJ26" s="109"/>
      <c r="AK26" s="109">
        <v>9480</v>
      </c>
      <c r="AL26" s="109"/>
      <c r="AM26" s="18" t="s">
        <v>209</v>
      </c>
      <c r="AN26" s="18" t="s">
        <v>152</v>
      </c>
      <c r="AO26" s="114" t="s">
        <v>210</v>
      </c>
      <c r="AP26" s="114" t="s">
        <v>152</v>
      </c>
      <c r="AQ26" s="110"/>
      <c r="AR26" s="110"/>
      <c r="AS26" s="115"/>
      <c r="AT26" s="115"/>
      <c r="AU26" s="17">
        <f t="shared" si="4"/>
        <v>104637</v>
      </c>
      <c r="AV26" s="17">
        <f>+_xlfn.IFS(T26="Acumulado",Z26+AB26+AI26+AJ26+AL26,T26="Capacidad",AI26,T26="Flujo",AI26,T26="Reducción",AI26,T26="Stock",AI26)</f>
        <v>85061</v>
      </c>
      <c r="AW26" s="354"/>
      <c r="AX26" s="107" t="s">
        <v>204</v>
      </c>
      <c r="AY26" s="27" t="s">
        <v>205</v>
      </c>
      <c r="AZ26" s="28"/>
      <c r="BA26" s="28"/>
      <c r="BB26" s="28"/>
      <c r="BC26" s="29"/>
      <c r="BD26" s="29"/>
    </row>
    <row r="27" spans="1:56" ht="122.4" x14ac:dyDescent="0.3">
      <c r="A27" s="316"/>
      <c r="B27" s="316"/>
      <c r="C27" s="316"/>
      <c r="D27" s="316"/>
      <c r="E27" s="316"/>
      <c r="F27" s="316"/>
      <c r="G27" s="316"/>
      <c r="H27" s="316"/>
      <c r="I27" s="316"/>
      <c r="J27" s="362"/>
      <c r="K27" s="362"/>
      <c r="L27" s="378"/>
      <c r="M27" s="378"/>
      <c r="N27" s="381"/>
      <c r="O27" s="381"/>
      <c r="P27" s="381"/>
      <c r="Q27" s="381"/>
      <c r="R27" s="356"/>
      <c r="S27" s="107" t="s">
        <v>211</v>
      </c>
      <c r="T27" s="109" t="s">
        <v>67</v>
      </c>
      <c r="U27" s="109">
        <v>0</v>
      </c>
      <c r="V27" s="17">
        <f t="shared" si="5"/>
        <v>3262</v>
      </c>
      <c r="W27" s="108" t="s">
        <v>212</v>
      </c>
      <c r="X27" s="108" t="s">
        <v>213</v>
      </c>
      <c r="Y27" s="19">
        <v>6000</v>
      </c>
      <c r="Z27" s="20">
        <v>3262</v>
      </c>
      <c r="AA27" s="19">
        <v>2000</v>
      </c>
      <c r="AB27" s="19">
        <v>0</v>
      </c>
      <c r="AC27" s="109">
        <v>2000</v>
      </c>
      <c r="AD27" s="110">
        <v>0</v>
      </c>
      <c r="AE27" s="111">
        <v>0</v>
      </c>
      <c r="AF27" s="44"/>
      <c r="AG27" s="112"/>
      <c r="AH27" s="113"/>
      <c r="AI27" s="21">
        <f>AD27+AE27+AG27+AH27</f>
        <v>0</v>
      </c>
      <c r="AJ27" s="109"/>
      <c r="AK27" s="109">
        <v>2000</v>
      </c>
      <c r="AL27" s="109"/>
      <c r="AM27" s="18" t="s">
        <v>214</v>
      </c>
      <c r="AN27" s="18" t="s">
        <v>152</v>
      </c>
      <c r="AO27" s="114" t="s">
        <v>215</v>
      </c>
      <c r="AP27" s="114" t="s">
        <v>152</v>
      </c>
      <c r="AQ27" s="110"/>
      <c r="AR27" s="110"/>
      <c r="AS27" s="115"/>
      <c r="AT27" s="115"/>
      <c r="AU27" s="17">
        <f t="shared" si="4"/>
        <v>12000</v>
      </c>
      <c r="AV27" s="17">
        <f>+_xlfn.IFS(T27="Acumulado",Z27+AB27+AI27+AJ27+AL27,T27="Capacidad",AI27,T27="Flujo",AI27,T27="Reducción",AI27,T27="Stock",AI27)</f>
        <v>3262</v>
      </c>
      <c r="AW27" s="354"/>
      <c r="AX27" s="107" t="s">
        <v>204</v>
      </c>
      <c r="AY27" s="27" t="s">
        <v>205</v>
      </c>
      <c r="AZ27" s="28"/>
      <c r="BA27" s="28"/>
      <c r="BB27" s="28"/>
      <c r="BC27" s="29"/>
      <c r="BD27" s="29"/>
    </row>
    <row r="28" spans="1:56" ht="122.4" x14ac:dyDescent="0.3">
      <c r="A28" s="316"/>
      <c r="B28" s="316"/>
      <c r="C28" s="316"/>
      <c r="D28" s="316"/>
      <c r="E28" s="316"/>
      <c r="F28" s="316"/>
      <c r="G28" s="316"/>
      <c r="H28" s="316"/>
      <c r="I28" s="316"/>
      <c r="J28" s="362"/>
      <c r="K28" s="362"/>
      <c r="L28" s="378"/>
      <c r="M28" s="378"/>
      <c r="N28" s="381"/>
      <c r="O28" s="381"/>
      <c r="P28" s="381"/>
      <c r="Q28" s="381"/>
      <c r="R28" s="356" t="s">
        <v>198</v>
      </c>
      <c r="S28" s="109" t="s">
        <v>216</v>
      </c>
      <c r="T28" s="109" t="s">
        <v>67</v>
      </c>
      <c r="U28" s="109">
        <v>19108</v>
      </c>
      <c r="V28" s="109">
        <v>19108</v>
      </c>
      <c r="W28" s="108" t="s">
        <v>217</v>
      </c>
      <c r="X28" s="108" t="s">
        <v>218</v>
      </c>
      <c r="Y28" s="19">
        <v>550600</v>
      </c>
      <c r="Z28" s="20">
        <v>1477496</v>
      </c>
      <c r="AA28" s="19">
        <v>350958</v>
      </c>
      <c r="AB28" s="19">
        <v>2006</v>
      </c>
      <c r="AC28" s="109">
        <v>106400</v>
      </c>
      <c r="AD28" s="110">
        <v>0</v>
      </c>
      <c r="AE28" s="111">
        <v>321231</v>
      </c>
      <c r="AF28" s="44"/>
      <c r="AG28" s="112"/>
      <c r="AH28" s="113"/>
      <c r="AI28" s="21">
        <f>AD28+AE28+AG28+AH28</f>
        <v>321231</v>
      </c>
      <c r="AJ28" s="109"/>
      <c r="AK28" s="109">
        <v>105400</v>
      </c>
      <c r="AL28" s="109"/>
      <c r="AM28" s="18" t="s">
        <v>219</v>
      </c>
      <c r="AN28" s="18" t="s">
        <v>152</v>
      </c>
      <c r="AO28" s="114" t="s">
        <v>220</v>
      </c>
      <c r="AP28" s="114" t="s">
        <v>152</v>
      </c>
      <c r="AQ28" s="110"/>
      <c r="AR28" s="110"/>
      <c r="AS28" s="115"/>
      <c r="AT28" s="115"/>
      <c r="AU28" s="17">
        <f t="shared" si="4"/>
        <v>1113358</v>
      </c>
      <c r="AV28" s="17">
        <f>+_xlfn.IFS(T28="Acumulado",Z28+AB28+AI28+AJ28+AL28,T28="Capacidad",AI28,T28="Flujo",AI28,T28="Reducción",AI28,T28="Stock",AI28)</f>
        <v>1800733</v>
      </c>
      <c r="AW28" s="354"/>
      <c r="AX28" s="107" t="s">
        <v>204</v>
      </c>
      <c r="AY28" s="27" t="s">
        <v>205</v>
      </c>
      <c r="AZ28" s="28"/>
      <c r="BA28" s="28"/>
      <c r="BB28" s="28"/>
      <c r="BC28" s="29"/>
      <c r="BD28" s="29"/>
    </row>
    <row r="29" spans="1:56" ht="234" customHeight="1" x14ac:dyDescent="0.3">
      <c r="A29" s="316"/>
      <c r="B29" s="316"/>
      <c r="C29" s="316"/>
      <c r="D29" s="316"/>
      <c r="E29" s="316"/>
      <c r="F29" s="316"/>
      <c r="G29" s="316"/>
      <c r="H29" s="316"/>
      <c r="I29" s="316"/>
      <c r="J29" s="362"/>
      <c r="K29" s="362"/>
      <c r="L29" s="378"/>
      <c r="M29" s="378"/>
      <c r="N29" s="381"/>
      <c r="O29" s="381"/>
      <c r="P29" s="381"/>
      <c r="Q29" s="381"/>
      <c r="R29" s="356"/>
      <c r="S29" s="117" t="s">
        <v>221</v>
      </c>
      <c r="T29" s="117" t="s">
        <v>99</v>
      </c>
      <c r="U29" s="117">
        <v>1</v>
      </c>
      <c r="V29" s="117">
        <v>1</v>
      </c>
      <c r="W29" s="108" t="s">
        <v>222</v>
      </c>
      <c r="X29" s="108" t="s">
        <v>223</v>
      </c>
      <c r="Y29" s="118">
        <v>1</v>
      </c>
      <c r="Z29" s="57">
        <v>1</v>
      </c>
      <c r="AA29" s="118">
        <v>1</v>
      </c>
      <c r="AB29" s="118">
        <v>1</v>
      </c>
      <c r="AC29" s="117">
        <v>1</v>
      </c>
      <c r="AD29" s="119">
        <v>1</v>
      </c>
      <c r="AE29" s="120">
        <v>1</v>
      </c>
      <c r="AF29" s="102"/>
      <c r="AG29" s="121"/>
      <c r="AH29" s="122"/>
      <c r="AI29" s="63">
        <f>AB29</f>
        <v>1</v>
      </c>
      <c r="AJ29" s="117"/>
      <c r="AK29" s="117">
        <v>1</v>
      </c>
      <c r="AL29" s="123"/>
      <c r="AM29" s="124" t="s">
        <v>224</v>
      </c>
      <c r="AN29" s="124" t="s">
        <v>152</v>
      </c>
      <c r="AO29" s="114" t="s">
        <v>703</v>
      </c>
      <c r="AP29" s="114" t="s">
        <v>152</v>
      </c>
      <c r="AQ29" s="125"/>
      <c r="AR29" s="125"/>
      <c r="AS29" s="115"/>
      <c r="AT29" s="126"/>
      <c r="AU29" s="68">
        <f t="shared" si="4"/>
        <v>1</v>
      </c>
      <c r="AV29" s="64">
        <f>+_xlfn.IFS(T29="Acumulado",Z29+AI29+AJ29+AL29,T29="Capacidad",AI29,T29="Flujo",AI29,T29="Reducción",AI29,T29="Stock",AI29)</f>
        <v>1</v>
      </c>
      <c r="AW29" s="354"/>
      <c r="AX29" s="107" t="s">
        <v>204</v>
      </c>
      <c r="AY29" s="27" t="s">
        <v>205</v>
      </c>
      <c r="AZ29" s="28"/>
      <c r="BA29" s="28"/>
      <c r="BB29" s="28"/>
      <c r="BC29" s="29"/>
      <c r="BD29" s="29"/>
    </row>
    <row r="30" spans="1:56" ht="95.4" customHeight="1" x14ac:dyDescent="0.3">
      <c r="A30" s="316"/>
      <c r="B30" s="316"/>
      <c r="C30" s="316"/>
      <c r="D30" s="316"/>
      <c r="E30" s="316"/>
      <c r="F30" s="316"/>
      <c r="G30" s="316"/>
      <c r="H30" s="316"/>
      <c r="I30" s="316"/>
      <c r="J30" s="362"/>
      <c r="K30" s="362"/>
      <c r="L30" s="378"/>
      <c r="M30" s="378"/>
      <c r="N30" s="381"/>
      <c r="O30" s="381"/>
      <c r="P30" s="381"/>
      <c r="Q30" s="381"/>
      <c r="R30" s="356"/>
      <c r="S30" s="107" t="s">
        <v>225</v>
      </c>
      <c r="T30" s="109" t="s">
        <v>67</v>
      </c>
      <c r="U30" s="109">
        <v>3083</v>
      </c>
      <c r="V30" s="109">
        <v>3083</v>
      </c>
      <c r="W30" s="108" t="s">
        <v>226</v>
      </c>
      <c r="X30" s="108" t="s">
        <v>227</v>
      </c>
      <c r="Y30" s="19">
        <v>1353</v>
      </c>
      <c r="Z30" s="20">
        <v>1691</v>
      </c>
      <c r="AA30" s="19">
        <v>1619</v>
      </c>
      <c r="AB30" s="19">
        <v>0</v>
      </c>
      <c r="AC30" s="109">
        <v>255</v>
      </c>
      <c r="AD30" s="110">
        <v>0</v>
      </c>
      <c r="AE30" s="111">
        <v>0</v>
      </c>
      <c r="AF30" s="44"/>
      <c r="AG30" s="112"/>
      <c r="AH30" s="113"/>
      <c r="AI30" s="21">
        <f t="shared" ref="AI30:AI54" si="7">AD30+AE30+AG30+AH30</f>
        <v>0</v>
      </c>
      <c r="AJ30" s="109"/>
      <c r="AK30" s="109">
        <v>256</v>
      </c>
      <c r="AL30" s="109"/>
      <c r="AM30" s="18" t="s">
        <v>228</v>
      </c>
      <c r="AN30" s="18" t="s">
        <v>152</v>
      </c>
      <c r="AO30" s="114" t="s">
        <v>229</v>
      </c>
      <c r="AP30" s="114" t="s">
        <v>152</v>
      </c>
      <c r="AQ30" s="110"/>
      <c r="AR30" s="110"/>
      <c r="AS30" s="115"/>
      <c r="AT30" s="115"/>
      <c r="AU30" s="17">
        <f t="shared" si="4"/>
        <v>3483</v>
      </c>
      <c r="AV30" s="17">
        <f t="shared" ref="AV30:AV40" si="8">+_xlfn.IFS(T30="Acumulado",Z30+AB30+AI30+AJ30+AL30,T30="Capacidad",AI30,T30="Flujo",AI30,T30="Reducción",AI30,T30="Stock",AI30)</f>
        <v>1691</v>
      </c>
      <c r="AW30" s="354"/>
      <c r="AX30" s="107" t="s">
        <v>204</v>
      </c>
      <c r="AY30" s="27" t="s">
        <v>205</v>
      </c>
      <c r="AZ30" s="28"/>
      <c r="BA30" s="28"/>
      <c r="BB30" s="28"/>
      <c r="BC30" s="29"/>
      <c r="BD30" s="29"/>
    </row>
    <row r="31" spans="1:56" ht="99.6" customHeight="1" x14ac:dyDescent="0.3">
      <c r="A31" s="316"/>
      <c r="B31" s="316"/>
      <c r="C31" s="316"/>
      <c r="D31" s="316"/>
      <c r="E31" s="316"/>
      <c r="F31" s="316"/>
      <c r="G31" s="316"/>
      <c r="H31" s="316"/>
      <c r="I31" s="316"/>
      <c r="J31" s="362"/>
      <c r="K31" s="362"/>
      <c r="L31" s="378"/>
      <c r="M31" s="378"/>
      <c r="N31" s="381"/>
      <c r="O31" s="381"/>
      <c r="P31" s="381"/>
      <c r="Q31" s="381"/>
      <c r="R31" s="356" t="s">
        <v>230</v>
      </c>
      <c r="S31" s="107" t="s">
        <v>231</v>
      </c>
      <c r="T31" s="107" t="s">
        <v>67</v>
      </c>
      <c r="U31" s="109">
        <v>0</v>
      </c>
      <c r="V31" s="17">
        <f t="shared" ref="V31" si="9">Z31</f>
        <v>877</v>
      </c>
      <c r="W31" s="108" t="s">
        <v>232</v>
      </c>
      <c r="X31" s="108" t="s">
        <v>233</v>
      </c>
      <c r="Y31" s="19">
        <v>2000</v>
      </c>
      <c r="Z31" s="20">
        <v>877</v>
      </c>
      <c r="AA31" s="19">
        <v>2000</v>
      </c>
      <c r="AB31" s="19">
        <v>605</v>
      </c>
      <c r="AC31" s="109">
        <v>2000</v>
      </c>
      <c r="AD31" s="110">
        <v>1608</v>
      </c>
      <c r="AE31" s="111">
        <v>0</v>
      </c>
      <c r="AF31" s="44"/>
      <c r="AG31" s="112"/>
      <c r="AH31" s="113"/>
      <c r="AI31" s="21">
        <f t="shared" si="7"/>
        <v>1608</v>
      </c>
      <c r="AJ31" s="109"/>
      <c r="AK31" s="109">
        <v>2000</v>
      </c>
      <c r="AL31" s="109"/>
      <c r="AM31" s="18" t="s">
        <v>234</v>
      </c>
      <c r="AN31" s="18" t="s">
        <v>152</v>
      </c>
      <c r="AO31" s="114" t="s">
        <v>235</v>
      </c>
      <c r="AP31" s="114" t="s">
        <v>236</v>
      </c>
      <c r="AQ31" s="110"/>
      <c r="AR31" s="110"/>
      <c r="AS31" s="115"/>
      <c r="AT31" s="115"/>
      <c r="AU31" s="17">
        <f t="shared" si="4"/>
        <v>8000</v>
      </c>
      <c r="AV31" s="17">
        <f t="shared" si="8"/>
        <v>3090</v>
      </c>
      <c r="AW31" s="354"/>
      <c r="AX31" s="107" t="s">
        <v>204</v>
      </c>
      <c r="AY31" s="27" t="s">
        <v>205</v>
      </c>
      <c r="AZ31" s="28"/>
      <c r="BA31" s="28"/>
      <c r="BB31" s="28"/>
      <c r="BC31" s="29"/>
      <c r="BD31" s="29"/>
    </row>
    <row r="32" spans="1:56" ht="367.2" x14ac:dyDescent="0.3">
      <c r="A32" s="316"/>
      <c r="B32" s="316"/>
      <c r="C32" s="316"/>
      <c r="D32" s="316"/>
      <c r="E32" s="316"/>
      <c r="F32" s="316"/>
      <c r="G32" s="316"/>
      <c r="H32" s="316"/>
      <c r="I32" s="316"/>
      <c r="J32" s="362"/>
      <c r="K32" s="362"/>
      <c r="L32" s="378"/>
      <c r="M32" s="378"/>
      <c r="N32" s="381"/>
      <c r="O32" s="381"/>
      <c r="P32" s="381"/>
      <c r="Q32" s="381"/>
      <c r="R32" s="356"/>
      <c r="S32" s="107" t="s">
        <v>237</v>
      </c>
      <c r="T32" s="107" t="s">
        <v>67</v>
      </c>
      <c r="U32" s="109">
        <v>9742</v>
      </c>
      <c r="V32" s="109">
        <v>9742</v>
      </c>
      <c r="W32" s="108" t="s">
        <v>232</v>
      </c>
      <c r="X32" s="108" t="s">
        <v>233</v>
      </c>
      <c r="Y32" s="19">
        <v>2000</v>
      </c>
      <c r="Z32" s="20">
        <v>877</v>
      </c>
      <c r="AA32" s="19">
        <v>2000</v>
      </c>
      <c r="AB32" s="19">
        <v>605</v>
      </c>
      <c r="AC32" s="109">
        <v>2000</v>
      </c>
      <c r="AD32" s="110">
        <v>1608</v>
      </c>
      <c r="AE32" s="111">
        <v>0</v>
      </c>
      <c r="AF32" s="44"/>
      <c r="AG32" s="112"/>
      <c r="AH32" s="113"/>
      <c r="AI32" s="21">
        <f t="shared" si="7"/>
        <v>1608</v>
      </c>
      <c r="AJ32" s="109"/>
      <c r="AK32" s="109">
        <v>2000</v>
      </c>
      <c r="AL32" s="109"/>
      <c r="AM32" s="18" t="s">
        <v>234</v>
      </c>
      <c r="AN32" s="18" t="s">
        <v>152</v>
      </c>
      <c r="AO32" s="114" t="s">
        <v>235</v>
      </c>
      <c r="AP32" s="114" t="s">
        <v>236</v>
      </c>
      <c r="AQ32" s="110"/>
      <c r="AR32" s="110"/>
      <c r="AS32" s="115"/>
      <c r="AT32" s="115"/>
      <c r="AU32" s="17">
        <f t="shared" si="4"/>
        <v>8000</v>
      </c>
      <c r="AV32" s="17">
        <f t="shared" si="8"/>
        <v>3090</v>
      </c>
      <c r="AW32" s="354"/>
      <c r="AX32" s="107" t="s">
        <v>204</v>
      </c>
      <c r="AY32" s="27" t="s">
        <v>205</v>
      </c>
      <c r="AZ32" s="28"/>
      <c r="BA32" s="28"/>
      <c r="BB32" s="28"/>
      <c r="BC32" s="29"/>
      <c r="BD32" s="29"/>
    </row>
    <row r="33" spans="1:56" ht="409.6" x14ac:dyDescent="0.3">
      <c r="A33" s="316"/>
      <c r="B33" s="316"/>
      <c r="C33" s="316"/>
      <c r="D33" s="316"/>
      <c r="E33" s="316"/>
      <c r="F33" s="316"/>
      <c r="G33" s="316"/>
      <c r="H33" s="316"/>
      <c r="I33" s="316"/>
      <c r="J33" s="362"/>
      <c r="K33" s="362"/>
      <c r="L33" s="378"/>
      <c r="M33" s="378"/>
      <c r="N33" s="381"/>
      <c r="O33" s="381"/>
      <c r="P33" s="381"/>
      <c r="Q33" s="381"/>
      <c r="R33" s="356"/>
      <c r="S33" s="107" t="s">
        <v>238</v>
      </c>
      <c r="T33" s="107" t="s">
        <v>67</v>
      </c>
      <c r="U33" s="109">
        <v>1</v>
      </c>
      <c r="V33" s="109">
        <v>1</v>
      </c>
      <c r="W33" s="108" t="s">
        <v>239</v>
      </c>
      <c r="X33" s="108" t="s">
        <v>240</v>
      </c>
      <c r="Y33" s="19">
        <v>16</v>
      </c>
      <c r="Z33" s="20">
        <v>16</v>
      </c>
      <c r="AA33" s="19">
        <v>15</v>
      </c>
      <c r="AB33" s="19">
        <v>15</v>
      </c>
      <c r="AC33" s="109">
        <v>15</v>
      </c>
      <c r="AD33" s="110">
        <v>0</v>
      </c>
      <c r="AE33" s="111">
        <v>0</v>
      </c>
      <c r="AF33" s="44"/>
      <c r="AG33" s="112"/>
      <c r="AH33" s="113"/>
      <c r="AI33" s="21">
        <f t="shared" si="7"/>
        <v>0</v>
      </c>
      <c r="AJ33" s="109"/>
      <c r="AK33" s="109">
        <v>15</v>
      </c>
      <c r="AL33" s="109"/>
      <c r="AM33" s="18" t="s">
        <v>241</v>
      </c>
      <c r="AN33" s="18" t="s">
        <v>152</v>
      </c>
      <c r="AO33" s="114" t="s">
        <v>242</v>
      </c>
      <c r="AP33" s="114" t="s">
        <v>236</v>
      </c>
      <c r="AQ33" s="110"/>
      <c r="AR33" s="110"/>
      <c r="AS33" s="115"/>
      <c r="AT33" s="115"/>
      <c r="AU33" s="17">
        <f t="shared" si="4"/>
        <v>61</v>
      </c>
      <c r="AV33" s="17">
        <f t="shared" si="8"/>
        <v>31</v>
      </c>
      <c r="AW33" s="354"/>
      <c r="AX33" s="107" t="s">
        <v>204</v>
      </c>
      <c r="AY33" s="27" t="s">
        <v>205</v>
      </c>
      <c r="AZ33" s="28"/>
      <c r="BA33" s="28"/>
      <c r="BB33" s="28"/>
      <c r="BC33" s="29"/>
      <c r="BD33" s="29"/>
    </row>
    <row r="34" spans="1:56" ht="204" x14ac:dyDescent="0.3">
      <c r="A34" s="316"/>
      <c r="B34" s="316"/>
      <c r="C34" s="316"/>
      <c r="D34" s="316"/>
      <c r="E34" s="316"/>
      <c r="F34" s="316"/>
      <c r="G34" s="316"/>
      <c r="H34" s="316"/>
      <c r="I34" s="316"/>
      <c r="J34" s="362"/>
      <c r="K34" s="362"/>
      <c r="L34" s="378"/>
      <c r="M34" s="378"/>
      <c r="N34" s="381"/>
      <c r="O34" s="381"/>
      <c r="P34" s="381"/>
      <c r="Q34" s="381"/>
      <c r="R34" s="356"/>
      <c r="S34" s="107" t="s">
        <v>243</v>
      </c>
      <c r="T34" s="107" t="s">
        <v>67</v>
      </c>
      <c r="U34" s="109">
        <v>347200</v>
      </c>
      <c r="V34" s="109">
        <v>347200</v>
      </c>
      <c r="W34" s="108" t="s">
        <v>244</v>
      </c>
      <c r="X34" s="108" t="s">
        <v>245</v>
      </c>
      <c r="Y34" s="19">
        <v>20000</v>
      </c>
      <c r="Z34" s="20">
        <v>10309</v>
      </c>
      <c r="AA34" s="19">
        <v>16000</v>
      </c>
      <c r="AB34" s="19">
        <v>9295</v>
      </c>
      <c r="AC34" s="109">
        <v>16000</v>
      </c>
      <c r="AD34" s="110">
        <v>19654</v>
      </c>
      <c r="AE34" s="111">
        <v>0</v>
      </c>
      <c r="AF34" s="44"/>
      <c r="AG34" s="112"/>
      <c r="AH34" s="113"/>
      <c r="AI34" s="21">
        <f t="shared" si="7"/>
        <v>19654</v>
      </c>
      <c r="AJ34" s="109"/>
      <c r="AK34" s="109">
        <v>16000</v>
      </c>
      <c r="AL34" s="109"/>
      <c r="AM34" s="18" t="s">
        <v>246</v>
      </c>
      <c r="AN34" s="18" t="s">
        <v>152</v>
      </c>
      <c r="AO34" s="114" t="s">
        <v>247</v>
      </c>
      <c r="AP34" s="114" t="s">
        <v>236</v>
      </c>
      <c r="AQ34" s="110"/>
      <c r="AR34" s="110"/>
      <c r="AS34" s="115"/>
      <c r="AT34" s="115"/>
      <c r="AU34" s="17">
        <f t="shared" si="4"/>
        <v>68000</v>
      </c>
      <c r="AV34" s="17">
        <f t="shared" si="8"/>
        <v>39258</v>
      </c>
      <c r="AW34" s="354"/>
      <c r="AX34" s="107" t="s">
        <v>204</v>
      </c>
      <c r="AY34" s="27" t="s">
        <v>205</v>
      </c>
      <c r="AZ34" s="28"/>
      <c r="BA34" s="28"/>
      <c r="BB34" s="28"/>
      <c r="BC34" s="29"/>
      <c r="BD34" s="29"/>
    </row>
    <row r="35" spans="1:56" ht="367.2" x14ac:dyDescent="0.3">
      <c r="A35" s="316"/>
      <c r="B35" s="316"/>
      <c r="C35" s="316"/>
      <c r="D35" s="316"/>
      <c r="E35" s="316"/>
      <c r="F35" s="316"/>
      <c r="G35" s="316"/>
      <c r="H35" s="316"/>
      <c r="I35" s="316"/>
      <c r="J35" s="362"/>
      <c r="K35" s="362"/>
      <c r="L35" s="378"/>
      <c r="M35" s="378"/>
      <c r="N35" s="381"/>
      <c r="O35" s="381"/>
      <c r="P35" s="381"/>
      <c r="Q35" s="381"/>
      <c r="R35" s="356"/>
      <c r="S35" s="107" t="s">
        <v>248</v>
      </c>
      <c r="T35" s="107" t="s">
        <v>67</v>
      </c>
      <c r="U35" s="109">
        <v>33942</v>
      </c>
      <c r="V35" s="109">
        <v>33942</v>
      </c>
      <c r="W35" s="108" t="s">
        <v>249</v>
      </c>
      <c r="X35" s="108" t="s">
        <v>250</v>
      </c>
      <c r="Y35" s="19">
        <v>3000</v>
      </c>
      <c r="Z35" s="20">
        <v>3243</v>
      </c>
      <c r="AA35" s="19">
        <v>2550</v>
      </c>
      <c r="AB35" s="19">
        <v>3377</v>
      </c>
      <c r="AC35" s="109">
        <v>2550</v>
      </c>
      <c r="AD35" s="110">
        <v>0</v>
      </c>
      <c r="AE35" s="111">
        <v>0</v>
      </c>
      <c r="AF35" s="44"/>
      <c r="AG35" s="112"/>
      <c r="AH35" s="113"/>
      <c r="AI35" s="21">
        <f t="shared" si="7"/>
        <v>0</v>
      </c>
      <c r="AJ35" s="109"/>
      <c r="AK35" s="109">
        <v>2550</v>
      </c>
      <c r="AL35" s="109"/>
      <c r="AM35" s="18" t="s">
        <v>251</v>
      </c>
      <c r="AN35" s="18" t="s">
        <v>152</v>
      </c>
      <c r="AO35" s="114" t="s">
        <v>252</v>
      </c>
      <c r="AP35" s="114" t="s">
        <v>236</v>
      </c>
      <c r="AQ35" s="110"/>
      <c r="AR35" s="110"/>
      <c r="AS35" s="115"/>
      <c r="AT35" s="115"/>
      <c r="AU35" s="17">
        <f t="shared" si="4"/>
        <v>10650</v>
      </c>
      <c r="AV35" s="17">
        <f t="shared" si="8"/>
        <v>6620</v>
      </c>
      <c r="AW35" s="354"/>
      <c r="AX35" s="107" t="s">
        <v>204</v>
      </c>
      <c r="AY35" s="27" t="s">
        <v>205</v>
      </c>
      <c r="AZ35" s="28"/>
      <c r="BA35" s="28"/>
      <c r="BB35" s="28"/>
      <c r="BC35" s="29"/>
      <c r="BD35" s="29"/>
    </row>
    <row r="36" spans="1:56" ht="81.599999999999994" customHeight="1" x14ac:dyDescent="0.3">
      <c r="A36" s="316"/>
      <c r="B36" s="316"/>
      <c r="C36" s="316"/>
      <c r="D36" s="316"/>
      <c r="E36" s="316"/>
      <c r="F36" s="316"/>
      <c r="G36" s="316"/>
      <c r="H36" s="316"/>
      <c r="I36" s="316"/>
      <c r="J36" s="362"/>
      <c r="K36" s="362"/>
      <c r="L36" s="378"/>
      <c r="M36" s="378"/>
      <c r="N36" s="381"/>
      <c r="O36" s="381"/>
      <c r="P36" s="381"/>
      <c r="Q36" s="381"/>
      <c r="R36" s="307" t="s">
        <v>253</v>
      </c>
      <c r="S36" s="72" t="s">
        <v>254</v>
      </c>
      <c r="T36" s="109" t="s">
        <v>67</v>
      </c>
      <c r="U36" s="88">
        <v>30000</v>
      </c>
      <c r="V36" s="88">
        <v>30000</v>
      </c>
      <c r="W36" s="108" t="s">
        <v>255</v>
      </c>
      <c r="X36" s="108" t="s">
        <v>256</v>
      </c>
      <c r="Y36" s="89">
        <v>17750</v>
      </c>
      <c r="Z36" s="20">
        <v>40444</v>
      </c>
      <c r="AA36" s="89">
        <v>42000</v>
      </c>
      <c r="AB36" s="89">
        <v>48057</v>
      </c>
      <c r="AC36" s="88">
        <v>24159</v>
      </c>
      <c r="AD36" s="91">
        <v>5410</v>
      </c>
      <c r="AE36" s="127">
        <v>0</v>
      </c>
      <c r="AF36" s="128"/>
      <c r="AG36" s="129"/>
      <c r="AH36" s="130"/>
      <c r="AI36" s="21">
        <f t="shared" si="7"/>
        <v>5410</v>
      </c>
      <c r="AJ36" s="88"/>
      <c r="AK36" s="88">
        <v>21129</v>
      </c>
      <c r="AL36" s="88"/>
      <c r="AM36" s="18" t="s">
        <v>257</v>
      </c>
      <c r="AN36" s="18" t="s">
        <v>152</v>
      </c>
      <c r="AO36" s="131" t="s">
        <v>258</v>
      </c>
      <c r="AP36" s="131" t="s">
        <v>152</v>
      </c>
      <c r="AQ36" s="91"/>
      <c r="AR36" s="91"/>
      <c r="AS36" s="92"/>
      <c r="AT36" s="92"/>
      <c r="AU36" s="17">
        <f t="shared" si="4"/>
        <v>105038</v>
      </c>
      <c r="AV36" s="17">
        <f t="shared" si="8"/>
        <v>93911</v>
      </c>
      <c r="AW36" s="354"/>
      <c r="AX36" s="107" t="s">
        <v>204</v>
      </c>
      <c r="AY36" s="27" t="s">
        <v>205</v>
      </c>
      <c r="AZ36" s="28"/>
      <c r="BA36" s="28"/>
      <c r="BB36" s="28"/>
      <c r="BC36" s="29"/>
      <c r="BD36" s="29"/>
    </row>
    <row r="37" spans="1:56" ht="326.39999999999998" x14ac:dyDescent="0.3">
      <c r="A37" s="316"/>
      <c r="B37" s="316"/>
      <c r="C37" s="316"/>
      <c r="D37" s="316"/>
      <c r="E37" s="316"/>
      <c r="F37" s="316"/>
      <c r="G37" s="316"/>
      <c r="H37" s="316"/>
      <c r="I37" s="316"/>
      <c r="J37" s="362"/>
      <c r="K37" s="362"/>
      <c r="L37" s="378"/>
      <c r="M37" s="378"/>
      <c r="N37" s="381"/>
      <c r="O37" s="381"/>
      <c r="P37" s="381"/>
      <c r="Q37" s="381"/>
      <c r="R37" s="307"/>
      <c r="S37" s="72" t="s">
        <v>259</v>
      </c>
      <c r="T37" s="109" t="s">
        <v>67</v>
      </c>
      <c r="U37" s="88">
        <v>946</v>
      </c>
      <c r="V37" s="88">
        <v>946</v>
      </c>
      <c r="W37" s="108" t="s">
        <v>260</v>
      </c>
      <c r="X37" s="108" t="s">
        <v>261</v>
      </c>
      <c r="Y37" s="89">
        <v>120</v>
      </c>
      <c r="Z37" s="20">
        <v>133.94999999999999</v>
      </c>
      <c r="AA37" s="89">
        <v>117</v>
      </c>
      <c r="AB37" s="89">
        <v>122.03</v>
      </c>
      <c r="AC37" s="88">
        <v>107</v>
      </c>
      <c r="AD37" s="132">
        <v>15.94</v>
      </c>
      <c r="AE37" s="95">
        <v>14.43</v>
      </c>
      <c r="AF37" s="44"/>
      <c r="AG37" s="90"/>
      <c r="AH37" s="95"/>
      <c r="AI37" s="21">
        <f t="shared" si="7"/>
        <v>30.369999999999997</v>
      </c>
      <c r="AJ37" s="88"/>
      <c r="AK37" s="88">
        <v>100</v>
      </c>
      <c r="AL37" s="88"/>
      <c r="AM37" s="18" t="s">
        <v>262</v>
      </c>
      <c r="AN37" s="18" t="s">
        <v>152</v>
      </c>
      <c r="AO37" s="131" t="s">
        <v>263</v>
      </c>
      <c r="AP37" s="131" t="s">
        <v>152</v>
      </c>
      <c r="AQ37" s="91"/>
      <c r="AR37" s="91"/>
      <c r="AS37" s="92"/>
      <c r="AT37" s="92"/>
      <c r="AU37" s="17">
        <f t="shared" si="4"/>
        <v>444</v>
      </c>
      <c r="AV37" s="17">
        <f t="shared" si="8"/>
        <v>286.34999999999997</v>
      </c>
      <c r="AW37" s="354"/>
      <c r="AX37" s="107" t="s">
        <v>204</v>
      </c>
      <c r="AY37" s="27" t="s">
        <v>205</v>
      </c>
      <c r="AZ37" s="28"/>
      <c r="BA37" s="28"/>
      <c r="BB37" s="28"/>
      <c r="BC37" s="29"/>
      <c r="BD37" s="29"/>
    </row>
    <row r="38" spans="1:56" ht="367.2" x14ac:dyDescent="0.3">
      <c r="A38" s="316"/>
      <c r="B38" s="316"/>
      <c r="C38" s="316"/>
      <c r="D38" s="316"/>
      <c r="E38" s="316"/>
      <c r="F38" s="316"/>
      <c r="G38" s="316"/>
      <c r="H38" s="316"/>
      <c r="I38" s="316"/>
      <c r="J38" s="362"/>
      <c r="K38" s="362"/>
      <c r="L38" s="378"/>
      <c r="M38" s="378"/>
      <c r="N38" s="381"/>
      <c r="O38" s="381"/>
      <c r="P38" s="381"/>
      <c r="Q38" s="381"/>
      <c r="R38" s="307"/>
      <c r="S38" s="72" t="s">
        <v>264</v>
      </c>
      <c r="T38" s="109" t="s">
        <v>67</v>
      </c>
      <c r="U38" s="88">
        <v>8686</v>
      </c>
      <c r="V38" s="88">
        <v>8686</v>
      </c>
      <c r="W38" s="108" t="s">
        <v>265</v>
      </c>
      <c r="X38" s="108" t="s">
        <v>266</v>
      </c>
      <c r="Y38" s="89">
        <v>1000</v>
      </c>
      <c r="Z38" s="20">
        <v>1000</v>
      </c>
      <c r="AA38" s="89">
        <v>500</v>
      </c>
      <c r="AB38" s="89">
        <v>1100</v>
      </c>
      <c r="AC38" s="88">
        <v>500</v>
      </c>
      <c r="AD38" s="91">
        <v>0</v>
      </c>
      <c r="AE38" s="127">
        <v>200</v>
      </c>
      <c r="AF38" s="128"/>
      <c r="AG38" s="129"/>
      <c r="AH38" s="130"/>
      <c r="AI38" s="21">
        <f t="shared" si="7"/>
        <v>200</v>
      </c>
      <c r="AJ38" s="88"/>
      <c r="AK38" s="88">
        <v>600</v>
      </c>
      <c r="AL38" s="88"/>
      <c r="AM38" s="18" t="s">
        <v>267</v>
      </c>
      <c r="AN38" s="18" t="s">
        <v>152</v>
      </c>
      <c r="AO38" s="131" t="s">
        <v>268</v>
      </c>
      <c r="AP38" s="131" t="s">
        <v>152</v>
      </c>
      <c r="AQ38" s="91"/>
      <c r="AR38" s="91"/>
      <c r="AS38" s="92"/>
      <c r="AT38" s="92"/>
      <c r="AU38" s="17">
        <f t="shared" si="4"/>
        <v>2600</v>
      </c>
      <c r="AV38" s="17">
        <f t="shared" si="8"/>
        <v>2300</v>
      </c>
      <c r="AW38" s="354"/>
      <c r="AX38" s="107" t="s">
        <v>204</v>
      </c>
      <c r="AY38" s="27" t="s">
        <v>205</v>
      </c>
      <c r="AZ38" s="28"/>
      <c r="BA38" s="28"/>
      <c r="BB38" s="28"/>
      <c r="BC38" s="29"/>
      <c r="BD38" s="29"/>
    </row>
    <row r="39" spans="1:56" ht="409.6" x14ac:dyDescent="0.3">
      <c r="A39" s="316"/>
      <c r="B39" s="316"/>
      <c r="C39" s="316"/>
      <c r="D39" s="316"/>
      <c r="E39" s="316"/>
      <c r="F39" s="316"/>
      <c r="G39" s="316"/>
      <c r="H39" s="316"/>
      <c r="I39" s="316"/>
      <c r="J39" s="362"/>
      <c r="K39" s="362"/>
      <c r="L39" s="378"/>
      <c r="M39" s="378"/>
      <c r="N39" s="381"/>
      <c r="O39" s="381"/>
      <c r="P39" s="381"/>
      <c r="Q39" s="381"/>
      <c r="R39" s="307"/>
      <c r="S39" s="72" t="s">
        <v>269</v>
      </c>
      <c r="T39" s="109" t="s">
        <v>67</v>
      </c>
      <c r="U39" s="88">
        <v>1000</v>
      </c>
      <c r="V39" s="88">
        <v>1000</v>
      </c>
      <c r="W39" s="108" t="s">
        <v>270</v>
      </c>
      <c r="X39" s="108" t="s">
        <v>271</v>
      </c>
      <c r="Y39" s="89">
        <v>2000</v>
      </c>
      <c r="Z39" s="20">
        <v>3847</v>
      </c>
      <c r="AA39" s="89">
        <v>2700</v>
      </c>
      <c r="AB39" s="89">
        <v>2874</v>
      </c>
      <c r="AC39" s="88">
        <v>2500</v>
      </c>
      <c r="AD39" s="91">
        <v>0</v>
      </c>
      <c r="AE39" s="127">
        <v>793</v>
      </c>
      <c r="AF39" s="44"/>
      <c r="AG39" s="129"/>
      <c r="AH39" s="130"/>
      <c r="AI39" s="21">
        <f t="shared" si="7"/>
        <v>793</v>
      </c>
      <c r="AJ39" s="88"/>
      <c r="AK39" s="88">
        <v>2200</v>
      </c>
      <c r="AL39" s="88"/>
      <c r="AM39" s="18" t="s">
        <v>272</v>
      </c>
      <c r="AN39" s="18" t="s">
        <v>152</v>
      </c>
      <c r="AO39" s="131" t="s">
        <v>273</v>
      </c>
      <c r="AP39" s="131" t="s">
        <v>152</v>
      </c>
      <c r="AQ39" s="91"/>
      <c r="AR39" s="91"/>
      <c r="AS39" s="92"/>
      <c r="AT39" s="92"/>
      <c r="AU39" s="17">
        <f t="shared" si="4"/>
        <v>9400</v>
      </c>
      <c r="AV39" s="17">
        <f t="shared" si="8"/>
        <v>7514</v>
      </c>
      <c r="AW39" s="354"/>
      <c r="AX39" s="107" t="s">
        <v>204</v>
      </c>
      <c r="AY39" s="27" t="s">
        <v>205</v>
      </c>
      <c r="AZ39" s="28"/>
      <c r="BA39" s="28"/>
      <c r="BB39" s="28"/>
      <c r="BC39" s="29"/>
      <c r="BD39" s="29"/>
    </row>
    <row r="40" spans="1:56" ht="178.2" customHeight="1" x14ac:dyDescent="0.3">
      <c r="A40" s="316"/>
      <c r="B40" s="316"/>
      <c r="C40" s="316"/>
      <c r="D40" s="316"/>
      <c r="E40" s="316"/>
      <c r="F40" s="316"/>
      <c r="G40" s="316"/>
      <c r="H40" s="316"/>
      <c r="I40" s="316"/>
      <c r="J40" s="362"/>
      <c r="K40" s="362"/>
      <c r="L40" s="378"/>
      <c r="M40" s="378"/>
      <c r="N40" s="381"/>
      <c r="O40" s="381"/>
      <c r="P40" s="381"/>
      <c r="Q40" s="381"/>
      <c r="R40" s="307"/>
      <c r="S40" s="72" t="s">
        <v>274</v>
      </c>
      <c r="T40" s="109" t="s">
        <v>67</v>
      </c>
      <c r="U40" s="88">
        <v>4</v>
      </c>
      <c r="V40" s="88">
        <v>4</v>
      </c>
      <c r="W40" s="108" t="s">
        <v>275</v>
      </c>
      <c r="X40" s="108" t="s">
        <v>276</v>
      </c>
      <c r="Y40" s="89">
        <v>4</v>
      </c>
      <c r="Z40" s="20">
        <v>4</v>
      </c>
      <c r="AA40" s="89">
        <v>6</v>
      </c>
      <c r="AB40" s="89">
        <v>6</v>
      </c>
      <c r="AC40" s="88">
        <v>6</v>
      </c>
      <c r="AD40" s="91">
        <v>0</v>
      </c>
      <c r="AE40" s="127">
        <v>0</v>
      </c>
      <c r="AF40" s="44"/>
      <c r="AG40" s="129"/>
      <c r="AH40" s="130"/>
      <c r="AI40" s="21">
        <f t="shared" si="7"/>
        <v>0</v>
      </c>
      <c r="AJ40" s="88"/>
      <c r="AK40" s="88">
        <v>6</v>
      </c>
      <c r="AL40" s="88"/>
      <c r="AM40" s="18" t="s">
        <v>277</v>
      </c>
      <c r="AN40" s="18" t="s">
        <v>152</v>
      </c>
      <c r="AO40" s="131" t="s">
        <v>278</v>
      </c>
      <c r="AP40" s="131" t="s">
        <v>152</v>
      </c>
      <c r="AQ40" s="91"/>
      <c r="AR40" s="91"/>
      <c r="AS40" s="92"/>
      <c r="AT40" s="92"/>
      <c r="AU40" s="17">
        <f t="shared" si="4"/>
        <v>22</v>
      </c>
      <c r="AV40" s="17">
        <f t="shared" si="8"/>
        <v>10</v>
      </c>
      <c r="AW40" s="354"/>
      <c r="AX40" s="107" t="s">
        <v>204</v>
      </c>
      <c r="AY40" s="27" t="s">
        <v>205</v>
      </c>
      <c r="AZ40" s="28"/>
      <c r="BA40" s="28"/>
      <c r="BB40" s="28"/>
      <c r="BC40" s="29"/>
      <c r="BD40" s="29"/>
    </row>
    <row r="41" spans="1:56" ht="122.4" x14ac:dyDescent="0.3">
      <c r="A41" s="283"/>
      <c r="B41" s="283"/>
      <c r="C41" s="283"/>
      <c r="D41" s="283"/>
      <c r="E41" s="283"/>
      <c r="F41" s="283"/>
      <c r="G41" s="283"/>
      <c r="H41" s="283"/>
      <c r="I41" s="283"/>
      <c r="J41" s="363"/>
      <c r="K41" s="363"/>
      <c r="L41" s="379"/>
      <c r="M41" s="379"/>
      <c r="N41" s="382"/>
      <c r="O41" s="382"/>
      <c r="P41" s="382"/>
      <c r="Q41" s="382"/>
      <c r="R41" s="70" t="s">
        <v>279</v>
      </c>
      <c r="S41" s="72" t="s">
        <v>280</v>
      </c>
      <c r="T41" s="109" t="s">
        <v>67</v>
      </c>
      <c r="U41" s="88">
        <v>0</v>
      </c>
      <c r="V41" s="88">
        <v>0</v>
      </c>
      <c r="W41" s="108" t="s">
        <v>281</v>
      </c>
      <c r="X41" s="108" t="s">
        <v>282</v>
      </c>
      <c r="Y41" s="89" t="s">
        <v>62</v>
      </c>
      <c r="Z41" s="89" t="s">
        <v>62</v>
      </c>
      <c r="AA41" s="89">
        <v>32980</v>
      </c>
      <c r="AB41" s="89">
        <v>16053</v>
      </c>
      <c r="AC41" s="88">
        <v>12764</v>
      </c>
      <c r="AD41" s="91">
        <v>27219</v>
      </c>
      <c r="AE41" s="127">
        <v>7075</v>
      </c>
      <c r="AF41" s="44"/>
      <c r="AG41" s="129"/>
      <c r="AH41" s="130"/>
      <c r="AI41" s="21">
        <f t="shared" si="7"/>
        <v>34294</v>
      </c>
      <c r="AJ41" s="88"/>
      <c r="AK41" s="88">
        <v>47000</v>
      </c>
      <c r="AL41" s="88"/>
      <c r="AM41" s="18" t="s">
        <v>283</v>
      </c>
      <c r="AN41" s="18" t="s">
        <v>152</v>
      </c>
      <c r="AO41" s="131" t="s">
        <v>704</v>
      </c>
      <c r="AP41" s="131" t="s">
        <v>152</v>
      </c>
      <c r="AQ41" s="91"/>
      <c r="AR41" s="91"/>
      <c r="AS41" s="92"/>
      <c r="AT41" s="115"/>
      <c r="AU41" s="17">
        <f>+_xlfn.IFS(T41="Acumulado",AA41+AC41+AK41,T41="Capacidad",AK41,T41="Flujo",AK41,T41="Reducción",AK41,T41="Stock",AK41)</f>
        <v>92744</v>
      </c>
      <c r="AV41" s="17">
        <f>+_xlfn.IFS(T41="Acumulado",AB41+AI41+AJ41+AL41,T41="Capacidad",AI41,T41="Flujo",AI41,T41="Reducción",AI41,T41="Stock",AI41)</f>
        <v>50347</v>
      </c>
      <c r="AW41" s="355"/>
      <c r="AX41" s="107" t="s">
        <v>204</v>
      </c>
      <c r="AY41" s="27" t="s">
        <v>205</v>
      </c>
      <c r="AZ41" s="28"/>
      <c r="BA41" s="28"/>
      <c r="BB41" s="28"/>
      <c r="BC41" s="29"/>
      <c r="BD41" s="29"/>
    </row>
    <row r="42" spans="1:56" ht="265.2" x14ac:dyDescent="0.3">
      <c r="A42" s="295" t="s">
        <v>55</v>
      </c>
      <c r="B42" s="295" t="s">
        <v>284</v>
      </c>
      <c r="C42" s="295" t="s">
        <v>57</v>
      </c>
      <c r="D42" s="295" t="s">
        <v>146</v>
      </c>
      <c r="E42" s="295" t="s">
        <v>285</v>
      </c>
      <c r="F42" s="295" t="s">
        <v>286</v>
      </c>
      <c r="G42" s="295" t="s">
        <v>61</v>
      </c>
      <c r="H42" s="295" t="s">
        <v>287</v>
      </c>
      <c r="I42" s="295" t="s">
        <v>288</v>
      </c>
      <c r="J42" s="367">
        <v>16904865271</v>
      </c>
      <c r="K42" s="327">
        <v>16892365271</v>
      </c>
      <c r="L42" s="370">
        <v>32902071348</v>
      </c>
      <c r="M42" s="370">
        <v>25320373985</v>
      </c>
      <c r="N42" s="364">
        <v>30759363068</v>
      </c>
      <c r="O42" s="364">
        <v>14693741449</v>
      </c>
      <c r="P42" s="116"/>
      <c r="Q42" s="292" t="s">
        <v>289</v>
      </c>
      <c r="R42" s="292" t="s">
        <v>290</v>
      </c>
      <c r="S42" s="72" t="s">
        <v>291</v>
      </c>
      <c r="T42" s="16" t="s">
        <v>67</v>
      </c>
      <c r="U42" s="88">
        <v>0</v>
      </c>
      <c r="V42" s="108"/>
      <c r="W42" s="18" t="s">
        <v>292</v>
      </c>
      <c r="X42" s="18" t="s">
        <v>293</v>
      </c>
      <c r="Y42" s="89"/>
      <c r="Z42" s="89"/>
      <c r="AA42" s="19">
        <v>716000</v>
      </c>
      <c r="AB42" s="19">
        <v>756579</v>
      </c>
      <c r="AC42" s="30">
        <v>90000</v>
      </c>
      <c r="AD42" s="129">
        <v>0</v>
      </c>
      <c r="AE42" s="127">
        <v>0</v>
      </c>
      <c r="AF42" s="44"/>
      <c r="AG42" s="129"/>
      <c r="AH42" s="130"/>
      <c r="AI42" s="21">
        <f>AH42</f>
        <v>0</v>
      </c>
      <c r="AJ42" s="88"/>
      <c r="AK42" s="88">
        <v>90000</v>
      </c>
      <c r="AL42" s="88"/>
      <c r="AM42" s="18" t="s">
        <v>294</v>
      </c>
      <c r="AN42" s="18" t="s">
        <v>112</v>
      </c>
      <c r="AO42" s="115" t="s">
        <v>295</v>
      </c>
      <c r="AP42" s="115"/>
      <c r="AQ42" s="91"/>
      <c r="AR42" s="91"/>
      <c r="AS42" s="92"/>
      <c r="AT42" s="92"/>
      <c r="AU42" s="17">
        <f t="shared" ref="AU42:AU55" si="10">+_xlfn.IFS(T42="Acumulado",Y42+AA42+AC42+AK42,T42="Capacidad",AK42,T42="Flujo",AK42,T42="Reducción",AK42,T42="Stock",AK42)</f>
        <v>896000</v>
      </c>
      <c r="AV42" s="17">
        <f>+_xlfn.IFS(T42="Acumulado",Z42+AB42+AI42+AJ42+AL42,T42="Capacidad",AI42,T42="Flujo",AI42,T42="Reducción",AI42,T42="Stock",AI42)</f>
        <v>756579</v>
      </c>
      <c r="AW42" s="292" t="s">
        <v>296</v>
      </c>
      <c r="AX42" s="133" t="s">
        <v>296</v>
      </c>
      <c r="AY42" s="27" t="s">
        <v>297</v>
      </c>
      <c r="AZ42" s="28"/>
      <c r="BA42" s="28"/>
      <c r="BB42" s="28"/>
      <c r="BC42" s="29"/>
      <c r="BD42" s="29"/>
    </row>
    <row r="43" spans="1:56" ht="124.95" customHeight="1" x14ac:dyDescent="0.3">
      <c r="A43" s="296"/>
      <c r="B43" s="296"/>
      <c r="C43" s="296"/>
      <c r="D43" s="296"/>
      <c r="E43" s="296"/>
      <c r="F43" s="296"/>
      <c r="G43" s="296"/>
      <c r="H43" s="296"/>
      <c r="I43" s="296"/>
      <c r="J43" s="368"/>
      <c r="K43" s="328"/>
      <c r="L43" s="371"/>
      <c r="M43" s="371"/>
      <c r="N43" s="365"/>
      <c r="O43" s="365"/>
      <c r="P43" s="364">
        <f>(N42*0.03)+N42</f>
        <v>31682143960.040001</v>
      </c>
      <c r="Q43" s="293"/>
      <c r="R43" s="293"/>
      <c r="S43" s="134" t="s">
        <v>298</v>
      </c>
      <c r="T43" s="16" t="s">
        <v>67</v>
      </c>
      <c r="U43" s="17">
        <v>0</v>
      </c>
      <c r="V43" s="18" t="s">
        <v>299</v>
      </c>
      <c r="W43" s="18" t="s">
        <v>300</v>
      </c>
      <c r="X43" s="18" t="s">
        <v>300</v>
      </c>
      <c r="Y43" s="19">
        <v>111000</v>
      </c>
      <c r="Z43" s="19">
        <v>141914</v>
      </c>
      <c r="AA43" s="19">
        <v>3500</v>
      </c>
      <c r="AB43" s="19">
        <v>4713</v>
      </c>
      <c r="AC43" s="30">
        <v>35330</v>
      </c>
      <c r="AD43" s="23">
        <v>0</v>
      </c>
      <c r="AE43" s="135">
        <v>0</v>
      </c>
      <c r="AF43" s="44"/>
      <c r="AG43" s="23"/>
      <c r="AH43" s="136"/>
      <c r="AI43" s="21">
        <f t="shared" si="7"/>
        <v>0</v>
      </c>
      <c r="AJ43" s="17"/>
      <c r="AK43" s="17">
        <v>15000</v>
      </c>
      <c r="AL43" s="17">
        <v>0</v>
      </c>
      <c r="AM43" s="18" t="s">
        <v>301</v>
      </c>
      <c r="AN43" s="18" t="s">
        <v>112</v>
      </c>
      <c r="AO43" s="24" t="s">
        <v>302</v>
      </c>
      <c r="AP43" s="24"/>
      <c r="AQ43" s="18"/>
      <c r="AR43" s="18"/>
      <c r="AS43" s="25"/>
      <c r="AT43" s="25"/>
      <c r="AU43" s="17">
        <f t="shared" si="10"/>
        <v>164830</v>
      </c>
      <c r="AV43" s="17">
        <f>+_xlfn.IFS(T43="Acumulado",Z43+AB43+AI43+AJ43+AL43,T43="Capacidad",AI43,T43="Flujo",AI43,T43="Reducción",AI43,T43="Stock",AI43)</f>
        <v>146627</v>
      </c>
      <c r="AW43" s="293"/>
      <c r="AX43" s="133" t="s">
        <v>296</v>
      </c>
      <c r="AY43" s="27" t="s">
        <v>297</v>
      </c>
      <c r="AZ43" s="28"/>
      <c r="BA43" s="28"/>
      <c r="BB43" s="373"/>
      <c r="BC43" s="29"/>
      <c r="BD43" s="29"/>
    </row>
    <row r="44" spans="1:56" ht="217.95" customHeight="1" x14ac:dyDescent="0.3">
      <c r="A44" s="297"/>
      <c r="B44" s="297"/>
      <c r="C44" s="297"/>
      <c r="D44" s="297"/>
      <c r="E44" s="297"/>
      <c r="F44" s="297"/>
      <c r="G44" s="297"/>
      <c r="H44" s="297"/>
      <c r="I44" s="297"/>
      <c r="J44" s="369"/>
      <c r="K44" s="329"/>
      <c r="L44" s="372"/>
      <c r="M44" s="372"/>
      <c r="N44" s="366"/>
      <c r="O44" s="366"/>
      <c r="P44" s="366"/>
      <c r="Q44" s="294"/>
      <c r="R44" s="294"/>
      <c r="S44" s="134" t="s">
        <v>303</v>
      </c>
      <c r="T44" s="16" t="s">
        <v>304</v>
      </c>
      <c r="U44" s="17">
        <v>2071846</v>
      </c>
      <c r="V44" s="18" t="s">
        <v>305</v>
      </c>
      <c r="W44" s="18" t="s">
        <v>306</v>
      </c>
      <c r="X44" s="18" t="s">
        <v>306</v>
      </c>
      <c r="Y44" s="19">
        <v>2581846</v>
      </c>
      <c r="Z44" s="19">
        <v>594180</v>
      </c>
      <c r="AA44" s="19">
        <v>3131846</v>
      </c>
      <c r="AB44" s="19">
        <v>3217294</v>
      </c>
      <c r="AC44" s="30">
        <v>3681846</v>
      </c>
      <c r="AD44" s="23">
        <v>0</v>
      </c>
      <c r="AE44" s="135">
        <v>0</v>
      </c>
      <c r="AF44" s="128"/>
      <c r="AG44" s="23"/>
      <c r="AH44" s="136"/>
      <c r="AI44" s="21">
        <v>0</v>
      </c>
      <c r="AJ44" s="17"/>
      <c r="AK44" s="17">
        <v>4231846</v>
      </c>
      <c r="AL44" s="17">
        <v>0</v>
      </c>
      <c r="AM44" s="18" t="s">
        <v>307</v>
      </c>
      <c r="AN44" s="18" t="s">
        <v>112</v>
      </c>
      <c r="AO44" s="138" t="s">
        <v>308</v>
      </c>
      <c r="AP44" s="139"/>
      <c r="AQ44" s="18"/>
      <c r="AR44" s="18"/>
      <c r="AS44" s="25"/>
      <c r="AT44" s="25"/>
      <c r="AU44" s="17">
        <f t="shared" si="10"/>
        <v>4231846</v>
      </c>
      <c r="AV44" s="17">
        <f>AB44</f>
        <v>3217294</v>
      </c>
      <c r="AW44" s="294"/>
      <c r="AX44" s="133" t="s">
        <v>296</v>
      </c>
      <c r="AY44" s="27" t="s">
        <v>297</v>
      </c>
      <c r="AZ44" s="28"/>
      <c r="BA44" s="28"/>
      <c r="BB44" s="373"/>
      <c r="BC44" s="29"/>
      <c r="BD44" s="29"/>
    </row>
    <row r="45" spans="1:56" ht="183.6" customHeight="1" x14ac:dyDescent="0.3">
      <c r="A45" s="295" t="s">
        <v>309</v>
      </c>
      <c r="B45" s="295" t="s">
        <v>310</v>
      </c>
      <c r="C45" s="295" t="s">
        <v>57</v>
      </c>
      <c r="D45" s="295" t="s">
        <v>311</v>
      </c>
      <c r="E45" s="295" t="s">
        <v>312</v>
      </c>
      <c r="F45" s="295" t="s">
        <v>313</v>
      </c>
      <c r="G45" s="295" t="s">
        <v>61</v>
      </c>
      <c r="H45" s="374" t="s">
        <v>314</v>
      </c>
      <c r="I45" s="295" t="s">
        <v>315</v>
      </c>
      <c r="J45" s="367">
        <v>55213854175</v>
      </c>
      <c r="K45" s="327">
        <v>51630365911.800003</v>
      </c>
      <c r="L45" s="370">
        <v>153962861409</v>
      </c>
      <c r="M45" s="370">
        <v>83324933299.990005</v>
      </c>
      <c r="N45" s="364">
        <v>84351854465</v>
      </c>
      <c r="O45" s="364">
        <v>5428802072.8000002</v>
      </c>
      <c r="P45" s="364">
        <v>69178000000</v>
      </c>
      <c r="Q45" s="292" t="s">
        <v>316</v>
      </c>
      <c r="R45" s="16" t="s">
        <v>317</v>
      </c>
      <c r="S45" s="16" t="s">
        <v>318</v>
      </c>
      <c r="T45" s="16" t="s">
        <v>304</v>
      </c>
      <c r="U45" s="68">
        <v>0.75700000000000001</v>
      </c>
      <c r="V45" s="68">
        <v>0.75700000000000001</v>
      </c>
      <c r="W45" s="140" t="s">
        <v>319</v>
      </c>
      <c r="X45" s="140" t="s">
        <v>320</v>
      </c>
      <c r="Y45" s="141">
        <f>U45+0.02</f>
        <v>0.77700000000000002</v>
      </c>
      <c r="Z45" s="141">
        <v>0.77700000000000002</v>
      </c>
      <c r="AA45" s="141">
        <f>Z45+0.02</f>
        <v>0.79700000000000004</v>
      </c>
      <c r="AB45" s="141">
        <v>0.79699999999999993</v>
      </c>
      <c r="AC45" s="142">
        <v>0.79700000000000004</v>
      </c>
      <c r="AD45" s="143">
        <v>0</v>
      </c>
      <c r="AE45" s="61">
        <v>0</v>
      </c>
      <c r="AF45" s="144"/>
      <c r="AG45" s="145"/>
      <c r="AH45" s="146"/>
      <c r="AI45" s="63">
        <f t="shared" ref="AI45:AI46" si="11">AB45</f>
        <v>0.79699999999999993</v>
      </c>
      <c r="AJ45" s="68"/>
      <c r="AK45" s="142">
        <v>0.81699999999999995</v>
      </c>
      <c r="AL45" s="64"/>
      <c r="AM45" s="18" t="s">
        <v>321</v>
      </c>
      <c r="AN45" s="18" t="s">
        <v>322</v>
      </c>
      <c r="AO45" s="147" t="s">
        <v>323</v>
      </c>
      <c r="AP45" s="147" t="s">
        <v>322</v>
      </c>
      <c r="AQ45" s="148"/>
      <c r="AR45" s="65"/>
      <c r="AS45" s="149"/>
      <c r="AT45" s="66"/>
      <c r="AU45" s="68">
        <f t="shared" si="10"/>
        <v>0.81699999999999995</v>
      </c>
      <c r="AV45" s="150">
        <f>+_xlfn.IFS(T45="Acumulado",Z45+AI45+AJ45+AL45,T45="Capacidad",AI45,T45="Flujo",AI45,T45="Reducción",AI45,T45="Stock",AI45)</f>
        <v>0.79699999999999993</v>
      </c>
      <c r="AW45" s="292" t="s">
        <v>324</v>
      </c>
      <c r="AX45" s="151" t="s">
        <v>324</v>
      </c>
      <c r="AY45" s="27" t="s">
        <v>325</v>
      </c>
      <c r="AZ45" s="28"/>
      <c r="BA45" s="28"/>
      <c r="BB45" s="152"/>
      <c r="BC45" s="153"/>
      <c r="BD45" s="29"/>
    </row>
    <row r="46" spans="1:56" ht="204" x14ac:dyDescent="0.3">
      <c r="A46" s="296"/>
      <c r="B46" s="296"/>
      <c r="C46" s="296"/>
      <c r="D46" s="296"/>
      <c r="E46" s="296"/>
      <c r="F46" s="296"/>
      <c r="G46" s="296"/>
      <c r="H46" s="375"/>
      <c r="I46" s="296"/>
      <c r="J46" s="368"/>
      <c r="K46" s="328"/>
      <c r="L46" s="371"/>
      <c r="M46" s="371"/>
      <c r="N46" s="365"/>
      <c r="O46" s="365"/>
      <c r="P46" s="365"/>
      <c r="Q46" s="293"/>
      <c r="R46" s="16" t="s">
        <v>326</v>
      </c>
      <c r="S46" s="16" t="s">
        <v>327</v>
      </c>
      <c r="T46" s="16" t="s">
        <v>304</v>
      </c>
      <c r="U46" s="150">
        <v>0.53400000000000003</v>
      </c>
      <c r="V46" s="150">
        <v>0.53400000000000003</v>
      </c>
      <c r="W46" s="154" t="s">
        <v>328</v>
      </c>
      <c r="X46" s="154" t="s">
        <v>329</v>
      </c>
      <c r="Y46" s="141">
        <f>U46+0.015</f>
        <v>0.54900000000000004</v>
      </c>
      <c r="Z46" s="141">
        <v>0.54900000000000004</v>
      </c>
      <c r="AA46" s="141">
        <f>Z46+0.015</f>
        <v>0.56400000000000006</v>
      </c>
      <c r="AB46" s="141">
        <v>0.56399999999999995</v>
      </c>
      <c r="AC46" s="142">
        <v>0.56399999999999995</v>
      </c>
      <c r="AD46" s="143">
        <v>0</v>
      </c>
      <c r="AE46" s="61">
        <v>0</v>
      </c>
      <c r="AF46" s="144"/>
      <c r="AG46" s="146"/>
      <c r="AH46" s="146"/>
      <c r="AI46" s="63">
        <f t="shared" si="11"/>
        <v>0.56399999999999995</v>
      </c>
      <c r="AJ46" s="68"/>
      <c r="AK46" s="142">
        <v>0.57399999999999995</v>
      </c>
      <c r="AL46" s="64"/>
      <c r="AM46" s="18" t="s">
        <v>321</v>
      </c>
      <c r="AN46" s="18" t="s">
        <v>322</v>
      </c>
      <c r="AO46" s="147" t="s">
        <v>323</v>
      </c>
      <c r="AP46" s="147" t="s">
        <v>322</v>
      </c>
      <c r="AQ46" s="155"/>
      <c r="AR46" s="65"/>
      <c r="AS46" s="66"/>
      <c r="AT46" s="66"/>
      <c r="AU46" s="68">
        <f t="shared" si="10"/>
        <v>0.57399999999999995</v>
      </c>
      <c r="AV46" s="150">
        <f>+_xlfn.IFS(T46="Acumulado",Z46+AI46+AJ46+AL46,T46="Capacidad",AI46,T46="Flujo",AI46,T46="Reducción",AI46,T46="Stock",AI46)</f>
        <v>0.56399999999999995</v>
      </c>
      <c r="AW46" s="293"/>
      <c r="AX46" s="151" t="s">
        <v>324</v>
      </c>
      <c r="AY46" s="27" t="s">
        <v>325</v>
      </c>
      <c r="AZ46" s="28"/>
      <c r="BA46" s="28"/>
      <c r="BB46" s="152"/>
      <c r="BC46" s="153"/>
      <c r="BD46" s="29"/>
    </row>
    <row r="47" spans="1:56" s="166" customFormat="1" ht="183.6" customHeight="1" x14ac:dyDescent="0.3">
      <c r="A47" s="296"/>
      <c r="B47" s="296"/>
      <c r="C47" s="296"/>
      <c r="D47" s="296"/>
      <c r="E47" s="296"/>
      <c r="F47" s="296"/>
      <c r="G47" s="296"/>
      <c r="H47" s="375"/>
      <c r="I47" s="296"/>
      <c r="J47" s="368"/>
      <c r="K47" s="328"/>
      <c r="L47" s="371"/>
      <c r="M47" s="371"/>
      <c r="N47" s="365"/>
      <c r="O47" s="365"/>
      <c r="P47" s="365"/>
      <c r="Q47" s="293"/>
      <c r="R47" s="15" t="s">
        <v>330</v>
      </c>
      <c r="S47" s="15" t="s">
        <v>331</v>
      </c>
      <c r="T47" s="15" t="s">
        <v>67</v>
      </c>
      <c r="U47" s="156">
        <v>0</v>
      </c>
      <c r="V47" s="17">
        <f t="shared" ref="V47:V50" si="12">Z47</f>
        <v>4001</v>
      </c>
      <c r="W47" s="82" t="s">
        <v>332</v>
      </c>
      <c r="X47" s="157" t="s">
        <v>333</v>
      </c>
      <c r="Y47" s="158">
        <v>4000</v>
      </c>
      <c r="Z47" s="20">
        <v>4001</v>
      </c>
      <c r="AA47" s="158">
        <v>11000</v>
      </c>
      <c r="AB47" s="158">
        <v>12139</v>
      </c>
      <c r="AC47" s="156">
        <v>10000</v>
      </c>
      <c r="AD47" s="82">
        <v>832</v>
      </c>
      <c r="AE47" s="159">
        <v>3727</v>
      </c>
      <c r="AF47" s="44"/>
      <c r="AG47" s="160"/>
      <c r="AH47" s="160"/>
      <c r="AI47" s="21">
        <f t="shared" si="7"/>
        <v>4559</v>
      </c>
      <c r="AJ47" s="17"/>
      <c r="AK47" s="156">
        <v>4000</v>
      </c>
      <c r="AL47" s="156"/>
      <c r="AM47" s="161" t="s">
        <v>334</v>
      </c>
      <c r="AN47" s="161" t="s">
        <v>335</v>
      </c>
      <c r="AO47" s="162" t="s">
        <v>336</v>
      </c>
      <c r="AP47" s="162" t="s">
        <v>337</v>
      </c>
      <c r="AQ47" s="82"/>
      <c r="AR47" s="82"/>
      <c r="AS47" s="163"/>
      <c r="AT47" s="163"/>
      <c r="AU47" s="17">
        <f t="shared" si="10"/>
        <v>29000</v>
      </c>
      <c r="AV47" s="17">
        <f>+_xlfn.IFS(T47="Acumulado",Z47+AB47+AI47+AJ47+AL47,T47="Capacidad",AI47,T47="Flujo",AI47,T47="Reducción",AI47,T47="Stock",AI47)</f>
        <v>20699</v>
      </c>
      <c r="AW47" s="293"/>
      <c r="AX47" s="151" t="s">
        <v>324</v>
      </c>
      <c r="AY47" s="27" t="s">
        <v>325</v>
      </c>
      <c r="AZ47" s="164"/>
      <c r="BA47" s="28"/>
      <c r="BB47" s="165"/>
      <c r="BC47" s="153"/>
      <c r="BD47" s="29"/>
    </row>
    <row r="48" spans="1:56" ht="183.6" x14ac:dyDescent="0.3">
      <c r="A48" s="297"/>
      <c r="B48" s="297"/>
      <c r="C48" s="297"/>
      <c r="D48" s="297"/>
      <c r="E48" s="297"/>
      <c r="F48" s="297"/>
      <c r="G48" s="297"/>
      <c r="H48" s="376"/>
      <c r="I48" s="297"/>
      <c r="J48" s="369"/>
      <c r="K48" s="329"/>
      <c r="L48" s="372"/>
      <c r="M48" s="372"/>
      <c r="N48" s="366"/>
      <c r="O48" s="366"/>
      <c r="P48" s="366"/>
      <c r="Q48" s="294"/>
      <c r="R48" s="15" t="s">
        <v>338</v>
      </c>
      <c r="S48" s="15" t="s">
        <v>338</v>
      </c>
      <c r="T48" s="15" t="s">
        <v>84</v>
      </c>
      <c r="U48" s="156">
        <v>651</v>
      </c>
      <c r="V48" s="17">
        <f t="shared" si="12"/>
        <v>809</v>
      </c>
      <c r="W48" s="82" t="s">
        <v>339</v>
      </c>
      <c r="X48" s="82" t="s">
        <v>340</v>
      </c>
      <c r="Y48" s="158">
        <v>800</v>
      </c>
      <c r="Z48" s="20">
        <v>809</v>
      </c>
      <c r="AA48" s="158">
        <v>800</v>
      </c>
      <c r="AB48" s="158">
        <v>880</v>
      </c>
      <c r="AC48" s="156">
        <v>800</v>
      </c>
      <c r="AD48" s="82">
        <v>206</v>
      </c>
      <c r="AE48" s="159">
        <v>158</v>
      </c>
      <c r="AF48" s="37"/>
      <c r="AG48" s="160"/>
      <c r="AH48" s="160"/>
      <c r="AI48" s="21">
        <f t="shared" si="7"/>
        <v>364</v>
      </c>
      <c r="AJ48" s="17"/>
      <c r="AK48" s="156">
        <v>800</v>
      </c>
      <c r="AL48" s="156"/>
      <c r="AM48" s="161" t="s">
        <v>341</v>
      </c>
      <c r="AN48" s="161" t="s">
        <v>335</v>
      </c>
      <c r="AO48" s="24" t="s">
        <v>342</v>
      </c>
      <c r="AP48" s="24" t="s">
        <v>337</v>
      </c>
      <c r="AQ48" s="82"/>
      <c r="AR48" s="82"/>
      <c r="AS48" s="163"/>
      <c r="AT48" s="163"/>
      <c r="AU48" s="17">
        <f t="shared" si="10"/>
        <v>800</v>
      </c>
      <c r="AV48" s="17">
        <f>+_xlfn.IFS(T48="Acumulado",Z48+AI48+AJ48+AL48,T48="Capacidad",AI48,T48="Flujo",AI48,T48="Reducción",AI48,T48="Stock",AI48)</f>
        <v>364</v>
      </c>
      <c r="AW48" s="294"/>
      <c r="AX48" s="151" t="s">
        <v>324</v>
      </c>
      <c r="AY48" s="27" t="s">
        <v>325</v>
      </c>
      <c r="AZ48" s="28"/>
      <c r="BA48" s="28"/>
      <c r="BB48" s="165"/>
      <c r="BC48" s="153"/>
      <c r="BD48" s="29"/>
    </row>
    <row r="49" spans="1:56" ht="409.6" x14ac:dyDescent="0.3">
      <c r="A49" s="167" t="s">
        <v>343</v>
      </c>
      <c r="B49" s="167" t="s">
        <v>344</v>
      </c>
      <c r="C49" s="167" t="s">
        <v>57</v>
      </c>
      <c r="D49" s="167" t="s">
        <v>345</v>
      </c>
      <c r="E49" s="167" t="s">
        <v>346</v>
      </c>
      <c r="F49" s="167" t="s">
        <v>347</v>
      </c>
      <c r="G49" s="167" t="s">
        <v>61</v>
      </c>
      <c r="H49" s="167" t="s">
        <v>348</v>
      </c>
      <c r="I49" s="167" t="s">
        <v>288</v>
      </c>
      <c r="J49" s="47">
        <v>30908200346</v>
      </c>
      <c r="K49" s="47">
        <v>25199465325.68</v>
      </c>
      <c r="L49" s="168">
        <v>253814428549</v>
      </c>
      <c r="M49" s="169">
        <v>161670998977.28</v>
      </c>
      <c r="N49" s="170">
        <v>266648689436</v>
      </c>
      <c r="O49" s="170">
        <v>8711739561</v>
      </c>
      <c r="P49" s="170" t="s">
        <v>349</v>
      </c>
      <c r="Q49" s="134" t="s">
        <v>350</v>
      </c>
      <c r="R49" s="134" t="s">
        <v>351</v>
      </c>
      <c r="S49" s="134" t="s">
        <v>352</v>
      </c>
      <c r="T49" s="171" t="s">
        <v>67</v>
      </c>
      <c r="U49" s="156">
        <v>0</v>
      </c>
      <c r="V49" s="17">
        <v>0</v>
      </c>
      <c r="W49" s="82" t="s">
        <v>353</v>
      </c>
      <c r="X49" s="82" t="s">
        <v>300</v>
      </c>
      <c r="Y49" s="158">
        <v>70000</v>
      </c>
      <c r="Z49" s="20">
        <v>47230</v>
      </c>
      <c r="AA49" s="158">
        <v>113925</v>
      </c>
      <c r="AB49" s="158">
        <v>133610</v>
      </c>
      <c r="AC49" s="172">
        <v>315592</v>
      </c>
      <c r="AD49" s="173">
        <v>10056</v>
      </c>
      <c r="AE49" s="159">
        <v>127647</v>
      </c>
      <c r="AF49" s="44"/>
      <c r="AG49" s="160"/>
      <c r="AH49" s="160"/>
      <c r="AI49" s="21">
        <f>AD49+AE49+AG49+AH49</f>
        <v>137703</v>
      </c>
      <c r="AJ49" s="174"/>
      <c r="AK49" s="156">
        <v>94674</v>
      </c>
      <c r="AL49" s="174">
        <v>0</v>
      </c>
      <c r="AM49" s="173" t="s">
        <v>354</v>
      </c>
      <c r="AN49" s="173" t="s">
        <v>62</v>
      </c>
      <c r="AO49" s="175" t="s">
        <v>355</v>
      </c>
      <c r="AP49" s="163" t="s">
        <v>62</v>
      </c>
      <c r="AQ49" s="82"/>
      <c r="AR49" s="82"/>
      <c r="AS49" s="176"/>
      <c r="AT49" s="177"/>
      <c r="AU49" s="17">
        <f t="shared" si="10"/>
        <v>594191</v>
      </c>
      <c r="AV49" s="17">
        <f>Z49+AB49+AI49</f>
        <v>318543</v>
      </c>
      <c r="AW49" s="15" t="s">
        <v>356</v>
      </c>
      <c r="AX49" s="178" t="s">
        <v>356</v>
      </c>
      <c r="AY49" s="31" t="s">
        <v>357</v>
      </c>
      <c r="AZ49" s="28"/>
      <c r="BA49" s="28"/>
      <c r="BB49" s="358"/>
      <c r="BC49" s="179"/>
      <c r="BD49" s="29"/>
    </row>
    <row r="50" spans="1:56" ht="387.6" x14ac:dyDescent="0.3">
      <c r="A50" s="45" t="s">
        <v>55</v>
      </c>
      <c r="B50" s="45" t="s">
        <v>284</v>
      </c>
      <c r="C50" s="45" t="s">
        <v>57</v>
      </c>
      <c r="D50" s="45" t="s">
        <v>146</v>
      </c>
      <c r="E50" s="45" t="s">
        <v>358</v>
      </c>
      <c r="F50" s="45" t="s">
        <v>359</v>
      </c>
      <c r="G50" s="45" t="s">
        <v>61</v>
      </c>
      <c r="H50" s="45" t="s">
        <v>62</v>
      </c>
      <c r="I50" s="45" t="s">
        <v>288</v>
      </c>
      <c r="J50" s="180">
        <f>'[3]1. Iniciativas-PA (2)'!M16</f>
        <v>6050000000</v>
      </c>
      <c r="K50" s="180">
        <f>'[3]1. Iniciativas-PA (2)'!N16</f>
        <v>0</v>
      </c>
      <c r="L50" s="181">
        <v>12894700000</v>
      </c>
      <c r="M50" s="181">
        <v>11116188734</v>
      </c>
      <c r="N50" s="137">
        <v>10740639021</v>
      </c>
      <c r="O50" s="137">
        <v>602205483</v>
      </c>
      <c r="P50" s="137">
        <f>(N50*0.03)+N50</f>
        <v>11062858191.629999</v>
      </c>
      <c r="Q50" s="16" t="s">
        <v>289</v>
      </c>
      <c r="R50" s="16" t="s">
        <v>360</v>
      </c>
      <c r="S50" s="16" t="s">
        <v>361</v>
      </c>
      <c r="T50" s="16" t="s">
        <v>67</v>
      </c>
      <c r="U50" s="17">
        <v>0</v>
      </c>
      <c r="V50" s="17">
        <f t="shared" si="12"/>
        <v>835531</v>
      </c>
      <c r="W50" s="18" t="s">
        <v>362</v>
      </c>
      <c r="X50" s="18" t="s">
        <v>363</v>
      </c>
      <c r="Y50" s="19">
        <v>700000</v>
      </c>
      <c r="Z50" s="19">
        <v>835531</v>
      </c>
      <c r="AA50" s="19">
        <v>1100000</v>
      </c>
      <c r="AB50" s="19">
        <v>1136988</v>
      </c>
      <c r="AC50" s="30">
        <v>1400000</v>
      </c>
      <c r="AD50" s="23">
        <v>0</v>
      </c>
      <c r="AE50" s="135">
        <v>274107</v>
      </c>
      <c r="AF50" s="44"/>
      <c r="AG50" s="23"/>
      <c r="AH50" s="136"/>
      <c r="AI50" s="21">
        <f t="shared" si="7"/>
        <v>274107</v>
      </c>
      <c r="AJ50" s="17"/>
      <c r="AK50" s="17">
        <v>1000000</v>
      </c>
      <c r="AL50" s="17">
        <v>0</v>
      </c>
      <c r="AM50" s="18" t="s">
        <v>364</v>
      </c>
      <c r="AN50" s="18" t="s">
        <v>112</v>
      </c>
      <c r="AO50" s="24" t="s">
        <v>365</v>
      </c>
      <c r="AP50" s="24"/>
      <c r="AQ50" s="18"/>
      <c r="AR50" s="18"/>
      <c r="AS50" s="25"/>
      <c r="AT50" s="25"/>
      <c r="AU50" s="17">
        <f t="shared" si="10"/>
        <v>4200000</v>
      </c>
      <c r="AV50" s="17">
        <f>+_xlfn.IFS(T50="Acumulado",Z50+AB50+AI50+AJ50+AL50,T50="Capacidad",AI50,T50="Flujo",AI50,T50="Reducción",AI50,T50="Stock",AI50)</f>
        <v>2246626</v>
      </c>
      <c r="AW50" s="16" t="s">
        <v>296</v>
      </c>
      <c r="AX50" s="133" t="s">
        <v>296</v>
      </c>
      <c r="AY50" s="31" t="s">
        <v>366</v>
      </c>
      <c r="AZ50" s="28"/>
      <c r="BA50" s="28"/>
      <c r="BB50" s="358"/>
      <c r="BC50" s="179"/>
      <c r="BD50" s="29"/>
    </row>
    <row r="51" spans="1:56" ht="265.2" customHeight="1" x14ac:dyDescent="0.3">
      <c r="A51" s="359" t="s">
        <v>309</v>
      </c>
      <c r="B51" s="359" t="s">
        <v>367</v>
      </c>
      <c r="C51" s="359" t="s">
        <v>62</v>
      </c>
      <c r="D51" s="359" t="s">
        <v>311</v>
      </c>
      <c r="E51" s="359" t="s">
        <v>368</v>
      </c>
      <c r="F51" s="359" t="s">
        <v>369</v>
      </c>
      <c r="G51" s="359" t="s">
        <v>61</v>
      </c>
      <c r="H51" s="359" t="s">
        <v>62</v>
      </c>
      <c r="I51" s="359" t="s">
        <v>62</v>
      </c>
      <c r="J51" s="360"/>
      <c r="K51" s="361"/>
      <c r="L51" s="357"/>
      <c r="M51" s="357"/>
      <c r="N51" s="358"/>
      <c r="O51" s="358"/>
      <c r="P51" s="358"/>
      <c r="Q51" s="356" t="s">
        <v>370</v>
      </c>
      <c r="R51" s="356" t="s">
        <v>371</v>
      </c>
      <c r="S51" s="107" t="s">
        <v>372</v>
      </c>
      <c r="T51" s="107" t="s">
        <v>99</v>
      </c>
      <c r="U51" s="109">
        <v>3</v>
      </c>
      <c r="V51" s="109">
        <v>3</v>
      </c>
      <c r="W51" s="110" t="s">
        <v>373</v>
      </c>
      <c r="X51" s="110" t="s">
        <v>374</v>
      </c>
      <c r="Y51" s="19">
        <v>3</v>
      </c>
      <c r="Z51" s="20">
        <v>3</v>
      </c>
      <c r="AA51" s="19">
        <v>3</v>
      </c>
      <c r="AB51" s="19">
        <v>9</v>
      </c>
      <c r="AC51" s="182">
        <v>3</v>
      </c>
      <c r="AD51" s="110">
        <v>3</v>
      </c>
      <c r="AE51" s="183">
        <v>3</v>
      </c>
      <c r="AF51" s="44"/>
      <c r="AG51" s="112"/>
      <c r="AH51" s="112"/>
      <c r="AI51" s="21">
        <f>AD51</f>
        <v>3</v>
      </c>
      <c r="AJ51" s="109"/>
      <c r="AK51" s="109">
        <v>3</v>
      </c>
      <c r="AL51" s="109"/>
      <c r="AM51" s="18" t="s">
        <v>375</v>
      </c>
      <c r="AN51" s="110" t="s">
        <v>62</v>
      </c>
      <c r="AO51" s="114" t="s">
        <v>375</v>
      </c>
      <c r="AP51" s="115"/>
      <c r="AQ51" s="110"/>
      <c r="AR51" s="110"/>
      <c r="AS51" s="115"/>
      <c r="AT51" s="115"/>
      <c r="AU51" s="17">
        <f t="shared" si="10"/>
        <v>3</v>
      </c>
      <c r="AV51" s="42">
        <f>+_xlfn.IFS(T51="Acumulado",Z51+AI51+AJ51+AL51,T51="Capacidad",AI51,T51="Flujo",AI51,T51="Reducción",AI51,T51="Stock",AI51)</f>
        <v>3</v>
      </c>
      <c r="AW51" s="353" t="s">
        <v>376</v>
      </c>
      <c r="AX51" s="107" t="s">
        <v>376</v>
      </c>
      <c r="AY51" s="31" t="s">
        <v>377</v>
      </c>
      <c r="AZ51" s="28"/>
      <c r="BA51" s="28"/>
      <c r="BB51" s="358"/>
      <c r="BC51" s="179"/>
      <c r="BD51" s="29"/>
    </row>
    <row r="52" spans="1:56" ht="110.4" customHeight="1" x14ac:dyDescent="0.3">
      <c r="A52" s="359"/>
      <c r="B52" s="359"/>
      <c r="C52" s="359"/>
      <c r="D52" s="359"/>
      <c r="E52" s="359"/>
      <c r="F52" s="359"/>
      <c r="G52" s="359"/>
      <c r="H52" s="359"/>
      <c r="I52" s="359"/>
      <c r="J52" s="360"/>
      <c r="K52" s="362"/>
      <c r="L52" s="357"/>
      <c r="M52" s="357"/>
      <c r="N52" s="358"/>
      <c r="O52" s="358"/>
      <c r="P52" s="358"/>
      <c r="Q52" s="356"/>
      <c r="R52" s="356"/>
      <c r="S52" s="107" t="s">
        <v>378</v>
      </c>
      <c r="T52" s="107" t="s">
        <v>84</v>
      </c>
      <c r="U52" s="109">
        <v>150</v>
      </c>
      <c r="V52" s="109">
        <v>150</v>
      </c>
      <c r="W52" s="110" t="s">
        <v>379</v>
      </c>
      <c r="X52" s="110" t="s">
        <v>380</v>
      </c>
      <c r="Y52" s="19">
        <v>124</v>
      </c>
      <c r="Z52" s="20">
        <v>124</v>
      </c>
      <c r="AA52" s="19">
        <v>120</v>
      </c>
      <c r="AB52" s="19">
        <v>120</v>
      </c>
      <c r="AC52" s="182">
        <v>124</v>
      </c>
      <c r="AD52" s="110">
        <v>11</v>
      </c>
      <c r="AE52" s="183">
        <v>46</v>
      </c>
      <c r="AF52" s="44"/>
      <c r="AG52" s="112"/>
      <c r="AH52" s="112"/>
      <c r="AI52" s="21">
        <f t="shared" si="7"/>
        <v>57</v>
      </c>
      <c r="AJ52" s="109"/>
      <c r="AK52" s="109">
        <v>127</v>
      </c>
      <c r="AL52" s="109"/>
      <c r="AM52" s="18" t="s">
        <v>381</v>
      </c>
      <c r="AN52" s="110" t="s">
        <v>62</v>
      </c>
      <c r="AO52" s="114" t="s">
        <v>382</v>
      </c>
      <c r="AP52" s="115"/>
      <c r="AQ52" s="110"/>
      <c r="AR52" s="110"/>
      <c r="AS52" s="115"/>
      <c r="AT52" s="115"/>
      <c r="AU52" s="17">
        <f t="shared" si="10"/>
        <v>127</v>
      </c>
      <c r="AV52" s="42">
        <f>+_xlfn.IFS(T52="Acumulado",Z52+AI52+AJ52+AL52,T52="Capacidad",AI52,T52="Flujo",AI52,T52="Reducción",AI52,T52="Stock",AI52)</f>
        <v>57</v>
      </c>
      <c r="AW52" s="354"/>
      <c r="AX52" s="107" t="s">
        <v>376</v>
      </c>
      <c r="AY52" s="31" t="s">
        <v>377</v>
      </c>
      <c r="AZ52" s="28"/>
      <c r="BA52" s="28"/>
      <c r="BB52" s="358"/>
      <c r="BC52" s="179"/>
      <c r="BD52" s="29"/>
    </row>
    <row r="53" spans="1:56" ht="306" x14ac:dyDescent="0.3">
      <c r="A53" s="359"/>
      <c r="B53" s="359"/>
      <c r="C53" s="359"/>
      <c r="D53" s="359"/>
      <c r="E53" s="359"/>
      <c r="F53" s="359"/>
      <c r="G53" s="359"/>
      <c r="H53" s="359"/>
      <c r="I53" s="359" t="s">
        <v>62</v>
      </c>
      <c r="J53" s="360"/>
      <c r="K53" s="362"/>
      <c r="L53" s="357"/>
      <c r="M53" s="357"/>
      <c r="N53" s="358"/>
      <c r="O53" s="358"/>
      <c r="P53" s="358"/>
      <c r="Q53" s="356"/>
      <c r="R53" s="356"/>
      <c r="S53" s="107" t="s">
        <v>383</v>
      </c>
      <c r="T53" s="107" t="s">
        <v>99</v>
      </c>
      <c r="U53" s="109">
        <v>0</v>
      </c>
      <c r="V53" s="17">
        <f t="shared" ref="V53" si="13">Z53</f>
        <v>1</v>
      </c>
      <c r="W53" s="110" t="s">
        <v>384</v>
      </c>
      <c r="X53" s="110" t="s">
        <v>385</v>
      </c>
      <c r="Y53" s="19">
        <v>1</v>
      </c>
      <c r="Z53" s="20">
        <v>1</v>
      </c>
      <c r="AA53" s="19">
        <v>1</v>
      </c>
      <c r="AB53" s="19">
        <v>1</v>
      </c>
      <c r="AC53" s="182">
        <v>1</v>
      </c>
      <c r="AD53" s="184">
        <v>0.25</v>
      </c>
      <c r="AE53" s="185">
        <v>0.25</v>
      </c>
      <c r="AF53" s="44"/>
      <c r="AG53" s="112"/>
      <c r="AH53" s="112"/>
      <c r="AI53" s="40">
        <f>AD53+AE53</f>
        <v>0.5</v>
      </c>
      <c r="AJ53" s="109"/>
      <c r="AK53" s="109">
        <v>1</v>
      </c>
      <c r="AL53" s="109"/>
      <c r="AM53" s="18" t="s">
        <v>386</v>
      </c>
      <c r="AN53" s="110" t="s">
        <v>62</v>
      </c>
      <c r="AO53" s="114" t="s">
        <v>387</v>
      </c>
      <c r="AP53" s="115"/>
      <c r="AQ53" s="110"/>
      <c r="AR53" s="110"/>
      <c r="AS53" s="115"/>
      <c r="AT53" s="115"/>
      <c r="AU53" s="186">
        <f t="shared" si="10"/>
        <v>1</v>
      </c>
      <c r="AV53" s="186">
        <f>AB53</f>
        <v>1</v>
      </c>
      <c r="AW53" s="354"/>
      <c r="AX53" s="107" t="s">
        <v>376</v>
      </c>
      <c r="AY53" s="31" t="s">
        <v>377</v>
      </c>
      <c r="AZ53" s="28"/>
      <c r="BA53" s="28"/>
      <c r="BB53" s="358"/>
      <c r="BC53" s="179"/>
      <c r="BD53" s="29"/>
    </row>
    <row r="54" spans="1:56" s="13" customFormat="1" ht="210.75" customHeight="1" x14ac:dyDescent="0.3">
      <c r="A54" s="359"/>
      <c r="B54" s="359"/>
      <c r="C54" s="359"/>
      <c r="D54" s="359"/>
      <c r="E54" s="359"/>
      <c r="F54" s="359"/>
      <c r="G54" s="359"/>
      <c r="H54" s="359"/>
      <c r="I54" s="359"/>
      <c r="J54" s="360"/>
      <c r="K54" s="362"/>
      <c r="L54" s="357"/>
      <c r="M54" s="357"/>
      <c r="N54" s="358"/>
      <c r="O54" s="358"/>
      <c r="P54" s="358"/>
      <c r="Q54" s="356"/>
      <c r="R54" s="356" t="s">
        <v>388</v>
      </c>
      <c r="S54" s="107" t="s">
        <v>389</v>
      </c>
      <c r="T54" s="107" t="s">
        <v>390</v>
      </c>
      <c r="U54" s="109">
        <v>14</v>
      </c>
      <c r="V54" s="109">
        <v>14</v>
      </c>
      <c r="W54" s="110" t="s">
        <v>391</v>
      </c>
      <c r="X54" s="110" t="s">
        <v>392</v>
      </c>
      <c r="Y54" s="19">
        <v>12</v>
      </c>
      <c r="Z54" s="20">
        <v>12</v>
      </c>
      <c r="AA54" s="19">
        <v>11</v>
      </c>
      <c r="AB54" s="19">
        <v>11</v>
      </c>
      <c r="AC54" s="182">
        <v>12</v>
      </c>
      <c r="AD54" s="110">
        <v>3</v>
      </c>
      <c r="AE54" s="183">
        <v>3</v>
      </c>
      <c r="AF54" s="37"/>
      <c r="AG54" s="112"/>
      <c r="AH54" s="112"/>
      <c r="AI54" s="21">
        <f t="shared" si="7"/>
        <v>6</v>
      </c>
      <c r="AJ54" s="109"/>
      <c r="AK54" s="109">
        <v>12</v>
      </c>
      <c r="AL54" s="109"/>
      <c r="AM54" s="18" t="s">
        <v>393</v>
      </c>
      <c r="AN54" s="110" t="s">
        <v>62</v>
      </c>
      <c r="AO54" s="114" t="s">
        <v>394</v>
      </c>
      <c r="AP54" s="115"/>
      <c r="AQ54" s="187"/>
      <c r="AR54" s="110"/>
      <c r="AS54" s="115"/>
      <c r="AT54" s="115"/>
      <c r="AU54" s="17">
        <f t="shared" si="10"/>
        <v>47</v>
      </c>
      <c r="AV54" s="42">
        <f>+_xlfn.IFS(T54="Acumulado",Z54+AB54+AI54+AJ54+AL54,T54="Capacidad",AI54,T54="Flujo",AI54,T54="Reducción",AI54,T54="Stock",AI54)</f>
        <v>29</v>
      </c>
      <c r="AW54" s="354"/>
      <c r="AX54" s="107" t="s">
        <v>376</v>
      </c>
      <c r="AY54" s="31" t="s">
        <v>377</v>
      </c>
      <c r="AZ54" s="28"/>
      <c r="BA54" s="28"/>
      <c r="BB54" s="358"/>
      <c r="BC54" s="179"/>
      <c r="BD54" s="29"/>
    </row>
    <row r="55" spans="1:56" ht="409.6" x14ac:dyDescent="0.3">
      <c r="A55" s="359"/>
      <c r="B55" s="359"/>
      <c r="C55" s="359"/>
      <c r="D55" s="359"/>
      <c r="E55" s="359"/>
      <c r="F55" s="359"/>
      <c r="G55" s="359"/>
      <c r="H55" s="359"/>
      <c r="I55" s="359"/>
      <c r="J55" s="360"/>
      <c r="K55" s="362"/>
      <c r="L55" s="357"/>
      <c r="M55" s="357"/>
      <c r="N55" s="358"/>
      <c r="O55" s="358"/>
      <c r="P55" s="358"/>
      <c r="Q55" s="356"/>
      <c r="R55" s="356"/>
      <c r="S55" s="107" t="s">
        <v>395</v>
      </c>
      <c r="T55" s="107" t="s">
        <v>99</v>
      </c>
      <c r="U55" s="109">
        <v>0</v>
      </c>
      <c r="V55" s="17">
        <f t="shared" ref="V55" si="14">Z55</f>
        <v>1</v>
      </c>
      <c r="W55" s="110" t="s">
        <v>396</v>
      </c>
      <c r="X55" s="110" t="s">
        <v>397</v>
      </c>
      <c r="Y55" s="19">
        <v>1</v>
      </c>
      <c r="Z55" s="20">
        <v>1</v>
      </c>
      <c r="AA55" s="19">
        <v>1</v>
      </c>
      <c r="AB55" s="19">
        <v>1</v>
      </c>
      <c r="AC55" s="182">
        <v>1</v>
      </c>
      <c r="AD55" s="184">
        <v>0.25</v>
      </c>
      <c r="AE55" s="185">
        <v>0.25</v>
      </c>
      <c r="AF55" s="44"/>
      <c r="AG55" s="188"/>
      <c r="AH55" s="188"/>
      <c r="AI55" s="40">
        <f>AD55+AE55</f>
        <v>0.5</v>
      </c>
      <c r="AJ55" s="109"/>
      <c r="AK55" s="109">
        <v>1</v>
      </c>
      <c r="AL55" s="109"/>
      <c r="AM55" s="18" t="s">
        <v>398</v>
      </c>
      <c r="AN55" s="110" t="s">
        <v>62</v>
      </c>
      <c r="AO55" s="114" t="s">
        <v>399</v>
      </c>
      <c r="AP55" s="115"/>
      <c r="AQ55" s="110"/>
      <c r="AR55" s="110"/>
      <c r="AS55" s="115"/>
      <c r="AT55" s="115"/>
      <c r="AU55" s="17">
        <f t="shared" si="10"/>
        <v>1</v>
      </c>
      <c r="AV55" s="42">
        <f>AB55</f>
        <v>1</v>
      </c>
      <c r="AW55" s="354"/>
      <c r="AX55" s="107" t="s">
        <v>376</v>
      </c>
      <c r="AY55" s="31" t="s">
        <v>377</v>
      </c>
      <c r="AZ55" s="28"/>
      <c r="BA55" s="28"/>
      <c r="BB55" s="28"/>
      <c r="BC55" s="179"/>
      <c r="BD55" s="29"/>
    </row>
    <row r="56" spans="1:56" ht="102" x14ac:dyDescent="0.3">
      <c r="A56" s="356"/>
      <c r="B56" s="356"/>
      <c r="C56" s="356"/>
      <c r="D56" s="356"/>
      <c r="E56" s="356"/>
      <c r="F56" s="356"/>
      <c r="G56" s="356"/>
      <c r="H56" s="356"/>
      <c r="I56" s="356"/>
      <c r="J56" s="360"/>
      <c r="K56" s="363"/>
      <c r="L56" s="357"/>
      <c r="M56" s="357"/>
      <c r="N56" s="358"/>
      <c r="O56" s="358"/>
      <c r="P56" s="358"/>
      <c r="Q56" s="356"/>
      <c r="R56" s="189" t="s">
        <v>400</v>
      </c>
      <c r="S56" s="189" t="s">
        <v>401</v>
      </c>
      <c r="T56" s="189" t="s">
        <v>99</v>
      </c>
      <c r="U56" s="190">
        <v>3</v>
      </c>
      <c r="V56" s="190">
        <v>3</v>
      </c>
      <c r="W56" s="191"/>
      <c r="X56" s="191"/>
      <c r="Y56" s="19">
        <v>1</v>
      </c>
      <c r="Z56" s="20">
        <v>1</v>
      </c>
      <c r="AA56" s="19" t="s">
        <v>143</v>
      </c>
      <c r="AB56" s="19"/>
      <c r="AC56" s="19" t="s">
        <v>143</v>
      </c>
      <c r="AD56" s="19"/>
      <c r="AE56" s="19"/>
      <c r="AF56" s="19"/>
      <c r="AG56" s="19"/>
      <c r="AH56" s="19"/>
      <c r="AI56" s="19"/>
      <c r="AJ56" s="109"/>
      <c r="AK56" s="19" t="s">
        <v>143</v>
      </c>
      <c r="AL56" s="109"/>
      <c r="AM56" s="19"/>
      <c r="AN56" s="19"/>
      <c r="AO56" s="19"/>
      <c r="AP56" s="19"/>
      <c r="AQ56" s="19"/>
      <c r="AR56" s="19"/>
      <c r="AS56" s="19"/>
      <c r="AT56" s="19"/>
      <c r="AU56" s="19">
        <v>1</v>
      </c>
      <c r="AV56" s="19">
        <v>1</v>
      </c>
      <c r="AW56" s="355"/>
      <c r="AX56" s="107" t="s">
        <v>376</v>
      </c>
      <c r="AY56" s="31" t="s">
        <v>377</v>
      </c>
      <c r="AZ56" s="28"/>
      <c r="BA56" s="28"/>
      <c r="BB56" s="28"/>
      <c r="BC56" s="179"/>
      <c r="BD56" s="29"/>
    </row>
    <row r="57" spans="1:56" ht="204" customHeight="1" x14ac:dyDescent="0.3">
      <c r="A57" s="295" t="s">
        <v>55</v>
      </c>
      <c r="B57" s="295" t="s">
        <v>402</v>
      </c>
      <c r="C57" s="295" t="s">
        <v>57</v>
      </c>
      <c r="D57" s="295" t="s">
        <v>311</v>
      </c>
      <c r="E57" s="295" t="s">
        <v>403</v>
      </c>
      <c r="F57" s="295" t="s">
        <v>404</v>
      </c>
      <c r="G57" s="295" t="s">
        <v>61</v>
      </c>
      <c r="H57" s="295" t="s">
        <v>405</v>
      </c>
      <c r="I57" s="295" t="s">
        <v>406</v>
      </c>
      <c r="J57" s="348">
        <v>6830016667</v>
      </c>
      <c r="K57" s="327">
        <v>6822825000</v>
      </c>
      <c r="L57" s="344">
        <v>18475011000</v>
      </c>
      <c r="M57" s="344">
        <v>17865138373</v>
      </c>
      <c r="N57" s="346">
        <v>14848656000</v>
      </c>
      <c r="O57" s="346">
        <v>212389584</v>
      </c>
      <c r="P57" s="346">
        <f>(N57*0.03)+N57</f>
        <v>15294115680</v>
      </c>
      <c r="Q57" s="292" t="s">
        <v>407</v>
      </c>
      <c r="R57" s="16" t="s">
        <v>408</v>
      </c>
      <c r="S57" s="16" t="s">
        <v>409</v>
      </c>
      <c r="T57" s="16" t="s">
        <v>99</v>
      </c>
      <c r="U57" s="16">
        <v>0</v>
      </c>
      <c r="V57" s="64">
        <v>1</v>
      </c>
      <c r="W57" s="65" t="s">
        <v>410</v>
      </c>
      <c r="X57" s="65" t="s">
        <v>411</v>
      </c>
      <c r="Y57" s="192">
        <v>1</v>
      </c>
      <c r="Z57" s="192">
        <v>1</v>
      </c>
      <c r="AA57" s="192">
        <v>1</v>
      </c>
      <c r="AB57" s="192">
        <v>1</v>
      </c>
      <c r="AC57" s="64">
        <v>1</v>
      </c>
      <c r="AD57" s="65">
        <v>1</v>
      </c>
      <c r="AE57" s="61">
        <v>1</v>
      </c>
      <c r="AF57" s="102"/>
      <c r="AG57" s="146"/>
      <c r="AH57" s="146"/>
      <c r="AI57" s="63">
        <f>AB57</f>
        <v>1</v>
      </c>
      <c r="AJ57" s="16"/>
      <c r="AK57" s="64">
        <v>1</v>
      </c>
      <c r="AL57" s="16">
        <v>0</v>
      </c>
      <c r="AM57" s="18" t="s">
        <v>412</v>
      </c>
      <c r="AN57" s="18" t="s">
        <v>413</v>
      </c>
      <c r="AO57" s="193" t="s">
        <v>414</v>
      </c>
      <c r="AP57" s="25" t="s">
        <v>62</v>
      </c>
      <c r="AQ57" s="73"/>
      <c r="AR57" s="194"/>
      <c r="AS57" s="195"/>
      <c r="AT57" s="195"/>
      <c r="AU57" s="68">
        <f>+_xlfn.IFS(T57="Acumulado",Y57+AA57+#REF!+AK57,T57="Capacidad",AK57,T57="Flujo",AK57,T57="Reducción",AK57,T57="Stock",AK57)</f>
        <v>1</v>
      </c>
      <c r="AV57" s="64">
        <f>+_xlfn.IFS(T57="Acumulado",Z57+AI57+AJ57+AL57,T57="Capacidad",AI57,T57="Flujo",AI57,T57="Reducción",AI57,T57="Stock",AI57)</f>
        <v>1</v>
      </c>
      <c r="AW57" s="292" t="s">
        <v>415</v>
      </c>
      <c r="AX57" s="196" t="s">
        <v>415</v>
      </c>
      <c r="AY57" s="27" t="s">
        <v>416</v>
      </c>
      <c r="AZ57" s="28"/>
      <c r="BA57" s="28"/>
      <c r="BB57" s="28"/>
      <c r="BC57" s="29"/>
      <c r="BD57" s="29"/>
    </row>
    <row r="58" spans="1:56" ht="142.94999999999999" customHeight="1" x14ac:dyDescent="0.3">
      <c r="A58" s="296"/>
      <c r="B58" s="296"/>
      <c r="C58" s="296"/>
      <c r="D58" s="296"/>
      <c r="E58" s="296"/>
      <c r="F58" s="296"/>
      <c r="G58" s="296"/>
      <c r="H58" s="296"/>
      <c r="I58" s="296"/>
      <c r="J58" s="349">
        <v>0</v>
      </c>
      <c r="K58" s="328"/>
      <c r="L58" s="352"/>
      <c r="M58" s="352"/>
      <c r="N58" s="350"/>
      <c r="O58" s="350"/>
      <c r="P58" s="350"/>
      <c r="Q58" s="293"/>
      <c r="R58" s="16" t="s">
        <v>417</v>
      </c>
      <c r="S58" s="16" t="s">
        <v>418</v>
      </c>
      <c r="T58" s="16" t="s">
        <v>67</v>
      </c>
      <c r="U58" s="17">
        <v>0</v>
      </c>
      <c r="V58" s="17">
        <f t="shared" ref="V58:V64" si="15">Z58</f>
        <v>1</v>
      </c>
      <c r="W58" s="18" t="s">
        <v>419</v>
      </c>
      <c r="X58" s="18" t="s">
        <v>420</v>
      </c>
      <c r="Y58" s="19">
        <v>1</v>
      </c>
      <c r="Z58" s="20">
        <v>1</v>
      </c>
      <c r="AA58" s="19">
        <v>1</v>
      </c>
      <c r="AB58" s="19">
        <v>1</v>
      </c>
      <c r="AC58" s="17">
        <v>1</v>
      </c>
      <c r="AD58" s="18">
        <v>0</v>
      </c>
      <c r="AE58" s="40">
        <v>1</v>
      </c>
      <c r="AF58" s="44"/>
      <c r="AG58" s="23"/>
      <c r="AH58" s="39"/>
      <c r="AI58" s="40">
        <f>AD58+AE58+AG58+AH58</f>
        <v>1</v>
      </c>
      <c r="AJ58" s="17"/>
      <c r="AK58" s="17">
        <v>1</v>
      </c>
      <c r="AL58" s="17">
        <v>0</v>
      </c>
      <c r="AM58" s="197" t="s">
        <v>421</v>
      </c>
      <c r="AN58" s="18" t="s">
        <v>413</v>
      </c>
      <c r="AO58" s="198" t="s">
        <v>422</v>
      </c>
      <c r="AP58" s="198" t="s">
        <v>422</v>
      </c>
      <c r="AQ58" s="18"/>
      <c r="AR58" s="18"/>
      <c r="AS58" s="25"/>
      <c r="AT58" s="195"/>
      <c r="AU58" s="17">
        <f>+_xlfn.IFS(T58="Acumulado",Y58+AA58+AC58+AK58,T58="Capacidad",AK58,T58="Flujo",AK58,T58="Reducción",AK58,T58="Stock",AK58)</f>
        <v>4</v>
      </c>
      <c r="AV58" s="17">
        <f>+_xlfn.IFS(T58="Acumulado",Z58+AB58+AI58+AJ58+AL58,T58="Capacidad",AI58,T58="Flujo",AI58,T58="Reducción",AI58,T58="Stock",AI58)</f>
        <v>3</v>
      </c>
      <c r="AW58" s="293"/>
      <c r="AX58" s="196" t="s">
        <v>415</v>
      </c>
      <c r="AY58" s="27" t="s">
        <v>416</v>
      </c>
      <c r="AZ58" s="28"/>
      <c r="BA58" s="28"/>
      <c r="BB58" s="28"/>
      <c r="BC58" s="29"/>
      <c r="BD58" s="29"/>
    </row>
    <row r="59" spans="1:56" ht="142.94999999999999" customHeight="1" x14ac:dyDescent="0.3">
      <c r="A59" s="296"/>
      <c r="B59" s="296"/>
      <c r="C59" s="296"/>
      <c r="D59" s="296"/>
      <c r="E59" s="296"/>
      <c r="F59" s="296"/>
      <c r="G59" s="296"/>
      <c r="H59" s="296"/>
      <c r="I59" s="296"/>
      <c r="J59" s="349"/>
      <c r="K59" s="328"/>
      <c r="L59" s="352"/>
      <c r="M59" s="352"/>
      <c r="N59" s="350"/>
      <c r="O59" s="350"/>
      <c r="P59" s="350"/>
      <c r="Q59" s="293"/>
      <c r="R59" s="16" t="s">
        <v>423</v>
      </c>
      <c r="S59" s="16" t="s">
        <v>424</v>
      </c>
      <c r="T59" s="16" t="s">
        <v>67</v>
      </c>
      <c r="U59" s="17">
        <v>0</v>
      </c>
      <c r="V59" s="17">
        <v>2</v>
      </c>
      <c r="W59" s="18" t="s">
        <v>425</v>
      </c>
      <c r="X59" s="18" t="s">
        <v>426</v>
      </c>
      <c r="Y59" s="19">
        <v>2</v>
      </c>
      <c r="Z59" s="20">
        <v>2</v>
      </c>
      <c r="AA59" s="19">
        <v>2</v>
      </c>
      <c r="AB59" s="19">
        <v>2</v>
      </c>
      <c r="AC59" s="17">
        <v>2</v>
      </c>
      <c r="AD59" s="18">
        <v>0</v>
      </c>
      <c r="AE59" s="21">
        <v>0</v>
      </c>
      <c r="AF59" s="199"/>
      <c r="AG59" s="23"/>
      <c r="AH59" s="23"/>
      <c r="AI59" s="40">
        <f>AD59+AE59+AG59+AH59</f>
        <v>0</v>
      </c>
      <c r="AJ59" s="17"/>
      <c r="AK59" s="17">
        <v>3</v>
      </c>
      <c r="AL59" s="17"/>
      <c r="AM59" s="18" t="s">
        <v>427</v>
      </c>
      <c r="AN59" s="18" t="s">
        <v>413</v>
      </c>
      <c r="AO59" s="200" t="s">
        <v>428</v>
      </c>
      <c r="AP59" s="25" t="s">
        <v>62</v>
      </c>
      <c r="AQ59" s="201"/>
      <c r="AR59" s="202"/>
      <c r="AS59" s="25"/>
      <c r="AT59" s="195"/>
      <c r="AU59" s="17">
        <f>+_xlfn.IFS(T59="Acumulado",Y59+AA59+AC59+AK59,T59="Capacidad",AK59,T59="Flujo",AK59,T59="Reducción",AK59,T59="Stock",AK59)</f>
        <v>9</v>
      </c>
      <c r="AV59" s="17">
        <f>+_xlfn.IFS(T59="Acumulado",Z59+AB59+AI59+AJ59+AL59,T59="Capacidad",AI59,T59="Flujo",AI59,T59="Reducción",AI59,T59="Stock",AI59)</f>
        <v>4</v>
      </c>
      <c r="AW59" s="293"/>
      <c r="AX59" s="196" t="s">
        <v>415</v>
      </c>
      <c r="AY59" s="27" t="s">
        <v>416</v>
      </c>
      <c r="AZ59" s="28"/>
      <c r="BA59" s="28"/>
      <c r="BB59" s="28"/>
      <c r="BC59" s="29"/>
      <c r="BD59" s="29"/>
    </row>
    <row r="60" spans="1:56" ht="142.94999999999999" customHeight="1" x14ac:dyDescent="0.3">
      <c r="A60" s="296"/>
      <c r="B60" s="296"/>
      <c r="C60" s="296"/>
      <c r="D60" s="296"/>
      <c r="E60" s="296"/>
      <c r="F60" s="296"/>
      <c r="G60" s="296"/>
      <c r="H60" s="296"/>
      <c r="I60" s="296"/>
      <c r="J60" s="349"/>
      <c r="K60" s="328"/>
      <c r="L60" s="352"/>
      <c r="M60" s="352"/>
      <c r="N60" s="350"/>
      <c r="O60" s="350"/>
      <c r="P60" s="350"/>
      <c r="Q60" s="293"/>
      <c r="R60" s="16" t="s">
        <v>429</v>
      </c>
      <c r="S60" s="16" t="s">
        <v>430</v>
      </c>
      <c r="T60" s="16" t="s">
        <v>67</v>
      </c>
      <c r="U60" s="17">
        <v>0</v>
      </c>
      <c r="V60" s="17">
        <v>0</v>
      </c>
      <c r="W60" s="394" t="s">
        <v>431</v>
      </c>
      <c r="X60" s="394" t="s">
        <v>431</v>
      </c>
      <c r="Y60" s="20"/>
      <c r="Z60" s="20"/>
      <c r="AA60" s="19">
        <v>1400</v>
      </c>
      <c r="AB60" s="19">
        <v>11000</v>
      </c>
      <c r="AC60" s="17">
        <v>600</v>
      </c>
      <c r="AD60" s="18">
        <v>110</v>
      </c>
      <c r="AE60" s="21">
        <v>1476</v>
      </c>
      <c r="AF60" s="199"/>
      <c r="AG60" s="23"/>
      <c r="AH60" s="23"/>
      <c r="AI60" s="40">
        <f>AD60+AE60</f>
        <v>1586</v>
      </c>
      <c r="AJ60" s="17"/>
      <c r="AK60" s="17">
        <v>1600</v>
      </c>
      <c r="AL60" s="17"/>
      <c r="AM60" s="18" t="s">
        <v>432</v>
      </c>
      <c r="AN60" s="18" t="s">
        <v>413</v>
      </c>
      <c r="AO60" s="200" t="s">
        <v>433</v>
      </c>
      <c r="AP60" s="25" t="s">
        <v>62</v>
      </c>
      <c r="AQ60" s="18"/>
      <c r="AR60" s="18"/>
      <c r="AS60" s="25"/>
      <c r="AT60" s="195"/>
      <c r="AU60" s="17">
        <f>+_xlfn.IFS(T60="Acumulado",Y60+AA60+AC60+AK60,T60="Capacidad",AK60,T60="Flujo",AK60,T60="Reducción",AK60,T60="Stock",AK60)</f>
        <v>3600</v>
      </c>
      <c r="AV60" s="17">
        <f>+_xlfn.IFS(T60="Acumulado",Z60+AB60+AI60+AJ60+AL60,T60="Capacidad",AI60,T60="Flujo",AI60,T60="Reducción",AI60,T60="Stock",AI60)</f>
        <v>12586</v>
      </c>
      <c r="AW60" s="293"/>
      <c r="AX60" s="196" t="s">
        <v>415</v>
      </c>
      <c r="AY60" s="27" t="s">
        <v>416</v>
      </c>
      <c r="AZ60" s="28"/>
      <c r="BA60" s="28"/>
      <c r="BB60" s="28"/>
      <c r="BC60" s="29"/>
      <c r="BD60" s="29"/>
    </row>
    <row r="61" spans="1:56" ht="183.6" x14ac:dyDescent="0.3">
      <c r="A61" s="297"/>
      <c r="B61" s="297"/>
      <c r="C61" s="297"/>
      <c r="D61" s="297"/>
      <c r="E61" s="297"/>
      <c r="F61" s="297"/>
      <c r="G61" s="297"/>
      <c r="H61" s="297"/>
      <c r="I61" s="297"/>
      <c r="J61" s="351">
        <v>0</v>
      </c>
      <c r="K61" s="329"/>
      <c r="L61" s="345"/>
      <c r="M61" s="345"/>
      <c r="N61" s="347"/>
      <c r="O61" s="347"/>
      <c r="P61" s="347"/>
      <c r="Q61" s="294"/>
      <c r="R61" s="16" t="s">
        <v>429</v>
      </c>
      <c r="S61" s="16" t="s">
        <v>434</v>
      </c>
      <c r="T61" s="16" t="s">
        <v>99</v>
      </c>
      <c r="U61" s="16">
        <v>0</v>
      </c>
      <c r="V61" s="16">
        <f t="shared" si="15"/>
        <v>1</v>
      </c>
      <c r="W61" s="73" t="s">
        <v>435</v>
      </c>
      <c r="X61" s="73" t="s">
        <v>436</v>
      </c>
      <c r="Y61" s="192">
        <v>1</v>
      </c>
      <c r="Z61" s="192">
        <v>1</v>
      </c>
      <c r="AA61" s="192">
        <v>1</v>
      </c>
      <c r="AB61" s="192">
        <v>1</v>
      </c>
      <c r="AC61" s="64">
        <v>1</v>
      </c>
      <c r="AD61" s="65">
        <v>1</v>
      </c>
      <c r="AE61" s="61">
        <v>1</v>
      </c>
      <c r="AF61" s="44"/>
      <c r="AG61" s="146"/>
      <c r="AH61" s="146"/>
      <c r="AI61" s="63">
        <f>AB61</f>
        <v>1</v>
      </c>
      <c r="AJ61" s="16"/>
      <c r="AK61" s="64">
        <v>1</v>
      </c>
      <c r="AL61" s="16">
        <v>0</v>
      </c>
      <c r="AM61" s="203" t="s">
        <v>437</v>
      </c>
      <c r="AN61" s="18" t="s">
        <v>413</v>
      </c>
      <c r="AO61" s="204" t="s">
        <v>437</v>
      </c>
      <c r="AP61" s="25" t="s">
        <v>62</v>
      </c>
      <c r="AQ61" s="205"/>
      <c r="AR61" s="206"/>
      <c r="AS61" s="195"/>
      <c r="AT61" s="195"/>
      <c r="AU61" s="68">
        <f>+_xlfn.IFS(T61="Acumulado",Y61+AA61+#REF!+AK61,T61="Capacidad",AK61,T61="Flujo",AK61,T61="Reducción",AK61,T61="Stock",AK61)</f>
        <v>1</v>
      </c>
      <c r="AV61" s="64">
        <f>+_xlfn.IFS(T61="Acumulado",Z61+AI61+AJ61+AL61,T61="Capacidad",AI61,T61="Flujo",AI61,T61="Reducción",AI61,T61="Stock",AI61)</f>
        <v>1</v>
      </c>
      <c r="AW61" s="293"/>
      <c r="AX61" s="196" t="s">
        <v>415</v>
      </c>
      <c r="AY61" s="27" t="s">
        <v>416</v>
      </c>
      <c r="AZ61" s="28"/>
      <c r="BA61" s="28"/>
      <c r="BB61" s="28"/>
      <c r="BC61" s="29"/>
      <c r="BD61" s="29"/>
    </row>
    <row r="62" spans="1:56" ht="408" customHeight="1" x14ac:dyDescent="0.3">
      <c r="A62" s="295" t="s">
        <v>55</v>
      </c>
      <c r="B62" s="295" t="s">
        <v>402</v>
      </c>
      <c r="C62" s="295" t="s">
        <v>57</v>
      </c>
      <c r="D62" s="295" t="s">
        <v>311</v>
      </c>
      <c r="E62" s="295" t="s">
        <v>438</v>
      </c>
      <c r="F62" s="295" t="s">
        <v>439</v>
      </c>
      <c r="G62" s="295" t="s">
        <v>61</v>
      </c>
      <c r="H62" s="295" t="s">
        <v>405</v>
      </c>
      <c r="I62" s="295" t="s">
        <v>406</v>
      </c>
      <c r="J62" s="348">
        <v>8669983333</v>
      </c>
      <c r="K62" s="327">
        <v>7979983453.3400002</v>
      </c>
      <c r="L62" s="344">
        <v>1024989000</v>
      </c>
      <c r="M62" s="344">
        <v>1024989000</v>
      </c>
      <c r="N62" s="346">
        <v>1000000000</v>
      </c>
      <c r="O62" s="346">
        <v>0</v>
      </c>
      <c r="P62" s="346">
        <f>(N62*0.03)+N62</f>
        <v>1030000000</v>
      </c>
      <c r="Q62" s="292" t="s">
        <v>407</v>
      </c>
      <c r="R62" s="16" t="s">
        <v>440</v>
      </c>
      <c r="S62" s="16" t="s">
        <v>441</v>
      </c>
      <c r="T62" s="16" t="s">
        <v>67</v>
      </c>
      <c r="U62" s="17">
        <v>0</v>
      </c>
      <c r="V62" s="17">
        <f t="shared" si="15"/>
        <v>1</v>
      </c>
      <c r="W62" s="18" t="s">
        <v>442</v>
      </c>
      <c r="X62" s="18" t="s">
        <v>443</v>
      </c>
      <c r="Y62" s="19">
        <v>1800</v>
      </c>
      <c r="Z62" s="20">
        <v>1</v>
      </c>
      <c r="AA62" s="19">
        <v>3000</v>
      </c>
      <c r="AB62" s="19">
        <v>3000</v>
      </c>
      <c r="AC62" s="17">
        <v>7000</v>
      </c>
      <c r="AD62" s="18">
        <v>0</v>
      </c>
      <c r="AE62" s="200">
        <v>0</v>
      </c>
      <c r="AF62" s="44"/>
      <c r="AG62" s="23"/>
      <c r="AH62" s="23"/>
      <c r="AI62" s="21">
        <f t="shared" ref="AI62:AI70" si="16">AD62+AE62+AG62+AH62</f>
        <v>0</v>
      </c>
      <c r="AJ62" s="17"/>
      <c r="AK62" s="17">
        <v>3900</v>
      </c>
      <c r="AL62" s="17">
        <v>0</v>
      </c>
      <c r="AM62" s="18" t="s">
        <v>444</v>
      </c>
      <c r="AN62" s="18" t="s">
        <v>413</v>
      </c>
      <c r="AO62" s="25" t="s">
        <v>444</v>
      </c>
      <c r="AP62" s="25" t="s">
        <v>62</v>
      </c>
      <c r="AQ62" s="18"/>
      <c r="AR62" s="18"/>
      <c r="AS62" s="25"/>
      <c r="AT62" s="195"/>
      <c r="AU62" s="17">
        <f t="shared" ref="AU62:AU71" si="17">+_xlfn.IFS(T62="Acumulado",Y62+AA62+AC62+AK62,T62="Capacidad",AK62,T62="Flujo",AK62,T62="Reducción",AK62,T62="Stock",AK62)</f>
        <v>15700</v>
      </c>
      <c r="AV62" s="17">
        <f>+_xlfn.IFS(T62="Acumulado",Z62+AB62+AI62+AJ62+AL62,T62="Capacidad",AI62,T62="Flujo",AI62,T62="Reducción",AI62,T62="Stock",AI62)</f>
        <v>3001</v>
      </c>
      <c r="AW62" s="293"/>
      <c r="AX62" s="196" t="s">
        <v>415</v>
      </c>
      <c r="AY62" s="207" t="s">
        <v>445</v>
      </c>
      <c r="AZ62" s="28"/>
      <c r="BA62" s="28"/>
      <c r="BB62" s="28"/>
      <c r="BC62" s="29"/>
      <c r="BD62" s="29"/>
    </row>
    <row r="63" spans="1:56" hidden="1" x14ac:dyDescent="0.3">
      <c r="A63" s="297"/>
      <c r="B63" s="297"/>
      <c r="C63" s="297"/>
      <c r="D63" s="297"/>
      <c r="E63" s="297"/>
      <c r="F63" s="297"/>
      <c r="G63" s="297"/>
      <c r="H63" s="297"/>
      <c r="I63" s="297"/>
      <c r="J63" s="349"/>
      <c r="K63" s="329"/>
      <c r="L63" s="345"/>
      <c r="M63" s="345"/>
      <c r="N63" s="347"/>
      <c r="O63" s="347"/>
      <c r="P63" s="347"/>
      <c r="Q63" s="294"/>
      <c r="R63" s="208"/>
      <c r="S63" s="208"/>
      <c r="T63" s="208"/>
      <c r="U63" s="209"/>
      <c r="V63" s="209"/>
      <c r="W63" s="18"/>
      <c r="X63" s="18"/>
      <c r="Y63" s="210"/>
      <c r="Z63" s="211"/>
      <c r="AA63" s="19"/>
      <c r="AB63" s="19"/>
      <c r="AC63" s="212"/>
      <c r="AD63" s="23"/>
      <c r="AE63" s="23"/>
      <c r="AF63" s="213"/>
      <c r="AG63" s="212"/>
      <c r="AH63" s="23"/>
      <c r="AI63" s="21"/>
      <c r="AJ63" s="209"/>
      <c r="AK63" s="209"/>
      <c r="AL63" s="209"/>
      <c r="AM63" s="18"/>
      <c r="AN63" s="18"/>
      <c r="AO63" s="18"/>
      <c r="AP63" s="18"/>
      <c r="AQ63" s="25"/>
      <c r="AR63" s="25"/>
      <c r="AS63" s="209"/>
      <c r="AT63" s="209"/>
      <c r="AU63" s="17" t="e">
        <f t="shared" si="17"/>
        <v>#N/A</v>
      </c>
      <c r="AV63" s="209"/>
      <c r="AW63" s="294"/>
      <c r="AX63" s="208"/>
      <c r="AY63" s="214"/>
      <c r="AZ63" s="28"/>
      <c r="BA63" s="28"/>
      <c r="BB63" s="28"/>
      <c r="BC63" s="29"/>
      <c r="BD63" s="29"/>
    </row>
    <row r="64" spans="1:56" ht="204" customHeight="1" x14ac:dyDescent="0.3">
      <c r="A64" s="295" t="s">
        <v>55</v>
      </c>
      <c r="B64" s="295" t="s">
        <v>56</v>
      </c>
      <c r="C64" s="295" t="s">
        <v>57</v>
      </c>
      <c r="D64" s="295" t="s">
        <v>58</v>
      </c>
      <c r="E64" s="295" t="s">
        <v>446</v>
      </c>
      <c r="F64" s="295" t="s">
        <v>447</v>
      </c>
      <c r="G64" s="340" t="s">
        <v>61</v>
      </c>
      <c r="H64" s="342" t="s">
        <v>62</v>
      </c>
      <c r="I64" s="342" t="s">
        <v>448</v>
      </c>
      <c r="J64" s="301">
        <v>104400000</v>
      </c>
      <c r="K64" s="301">
        <v>104400000</v>
      </c>
      <c r="L64" s="336">
        <v>100552000</v>
      </c>
      <c r="M64" s="336">
        <v>97469067</v>
      </c>
      <c r="N64" s="338">
        <v>315000000</v>
      </c>
      <c r="O64" s="338">
        <v>32686100</v>
      </c>
      <c r="P64" s="338">
        <f>(N64*0.03)+N64</f>
        <v>324450000</v>
      </c>
      <c r="Q64" s="292" t="s">
        <v>64</v>
      </c>
      <c r="R64" s="292" t="s">
        <v>449</v>
      </c>
      <c r="S64" s="16" t="s">
        <v>450</v>
      </c>
      <c r="T64" s="16" t="s">
        <v>67</v>
      </c>
      <c r="U64" s="17" t="s">
        <v>62</v>
      </c>
      <c r="V64" s="17">
        <f t="shared" si="15"/>
        <v>4</v>
      </c>
      <c r="W64" s="18" t="s">
        <v>451</v>
      </c>
      <c r="X64" s="18" t="s">
        <v>452</v>
      </c>
      <c r="Y64" s="20">
        <v>4</v>
      </c>
      <c r="Z64" s="20">
        <v>4</v>
      </c>
      <c r="AA64" s="19">
        <v>1</v>
      </c>
      <c r="AB64" s="19">
        <v>1</v>
      </c>
      <c r="AC64" s="30">
        <v>1</v>
      </c>
      <c r="AD64" s="39">
        <v>0.25</v>
      </c>
      <c r="AE64" s="40">
        <v>0.25</v>
      </c>
      <c r="AF64" s="199"/>
      <c r="AG64" s="39"/>
      <c r="AH64" s="39"/>
      <c r="AI64" s="40">
        <f t="shared" si="16"/>
        <v>0.5</v>
      </c>
      <c r="AJ64" s="17"/>
      <c r="AK64" s="17">
        <v>1</v>
      </c>
      <c r="AL64" s="17">
        <v>0</v>
      </c>
      <c r="AM64" s="18" t="s">
        <v>453</v>
      </c>
      <c r="AN64" s="18" t="s">
        <v>454</v>
      </c>
      <c r="AO64" s="24" t="s">
        <v>455</v>
      </c>
      <c r="AP64" s="24"/>
      <c r="AQ64" s="18"/>
      <c r="AR64" s="18"/>
      <c r="AS64" s="25"/>
      <c r="AT64" s="25"/>
      <c r="AU64" s="17">
        <f t="shared" si="17"/>
        <v>7</v>
      </c>
      <c r="AV64" s="42">
        <f t="shared" ref="AV64:AV70" si="18">+_xlfn.IFS(T64="Acumulado",Z64+AB64+AI64+AJ64+AL64,T64="Capacidad",AI64,T64="Flujo",AI64,T64="Reducción",AI64,T64="Stock",AI64)</f>
        <v>5.5</v>
      </c>
      <c r="AW64" s="292" t="s">
        <v>74</v>
      </c>
      <c r="AX64" s="26" t="s">
        <v>74</v>
      </c>
      <c r="AY64" s="27" t="s">
        <v>456</v>
      </c>
      <c r="AZ64" s="28"/>
      <c r="BA64" s="28"/>
      <c r="BB64" s="28"/>
      <c r="BC64" s="29"/>
      <c r="BD64" s="29"/>
    </row>
    <row r="65" spans="1:56" ht="142.80000000000001" x14ac:dyDescent="0.3">
      <c r="A65" s="297"/>
      <c r="B65" s="297"/>
      <c r="C65" s="297"/>
      <c r="D65" s="297"/>
      <c r="E65" s="297"/>
      <c r="F65" s="297"/>
      <c r="G65" s="341"/>
      <c r="H65" s="343"/>
      <c r="I65" s="343"/>
      <c r="J65" s="303"/>
      <c r="K65" s="303"/>
      <c r="L65" s="337"/>
      <c r="M65" s="337"/>
      <c r="N65" s="339"/>
      <c r="O65" s="339"/>
      <c r="P65" s="339"/>
      <c r="Q65" s="294"/>
      <c r="R65" s="294"/>
      <c r="S65" s="16" t="s">
        <v>457</v>
      </c>
      <c r="T65" s="16" t="s">
        <v>67</v>
      </c>
      <c r="U65" s="17" t="s">
        <v>62</v>
      </c>
      <c r="V65" s="17"/>
      <c r="W65" s="18" t="s">
        <v>458</v>
      </c>
      <c r="X65" s="18" t="s">
        <v>459</v>
      </c>
      <c r="Y65" s="215"/>
      <c r="Z65" s="20"/>
      <c r="AA65" s="19">
        <v>228</v>
      </c>
      <c r="AB65" s="19">
        <v>284</v>
      </c>
      <c r="AC65" s="30">
        <v>255</v>
      </c>
      <c r="AD65" s="23">
        <v>19</v>
      </c>
      <c r="AE65" s="21">
        <v>102</v>
      </c>
      <c r="AF65" s="216"/>
      <c r="AG65" s="217"/>
      <c r="AH65" s="23"/>
      <c r="AI65" s="21">
        <f>AD65+AE65</f>
        <v>121</v>
      </c>
      <c r="AJ65" s="17"/>
      <c r="AK65" s="17">
        <v>254</v>
      </c>
      <c r="AL65" s="209"/>
      <c r="AM65" s="18" t="s">
        <v>460</v>
      </c>
      <c r="AN65" s="18" t="s">
        <v>461</v>
      </c>
      <c r="AO65" s="25" t="s">
        <v>462</v>
      </c>
      <c r="AP65" s="25" t="s">
        <v>90</v>
      </c>
      <c r="AQ65" s="25"/>
      <c r="AR65" s="25"/>
      <c r="AS65" s="209"/>
      <c r="AT65" s="209"/>
      <c r="AU65" s="17">
        <f t="shared" si="17"/>
        <v>737</v>
      </c>
      <c r="AV65" s="17">
        <f t="shared" si="18"/>
        <v>405</v>
      </c>
      <c r="AW65" s="294"/>
      <c r="AX65" s="26" t="s">
        <v>74</v>
      </c>
      <c r="AY65" s="27" t="s">
        <v>456</v>
      </c>
      <c r="AZ65" s="28"/>
      <c r="BA65" s="28"/>
      <c r="BB65" s="28"/>
      <c r="BC65" s="29"/>
      <c r="BD65" s="29"/>
    </row>
    <row r="66" spans="1:56" ht="163.19999999999999" customHeight="1" x14ac:dyDescent="0.3">
      <c r="A66" s="295" t="s">
        <v>55</v>
      </c>
      <c r="B66" s="295" t="s">
        <v>463</v>
      </c>
      <c r="C66" s="295" t="s">
        <v>57</v>
      </c>
      <c r="D66" s="295" t="s">
        <v>58</v>
      </c>
      <c r="E66" s="295" t="s">
        <v>464</v>
      </c>
      <c r="F66" s="295" t="s">
        <v>465</v>
      </c>
      <c r="G66" s="295" t="s">
        <v>61</v>
      </c>
      <c r="H66" s="295" t="s">
        <v>94</v>
      </c>
      <c r="I66" s="295" t="s">
        <v>466</v>
      </c>
      <c r="J66" s="298">
        <v>22806409871</v>
      </c>
      <c r="K66" s="301">
        <v>21873315486.869999</v>
      </c>
      <c r="L66" s="304">
        <v>18314438981</v>
      </c>
      <c r="M66" s="333">
        <v>13546928214.200001</v>
      </c>
      <c r="N66" s="289">
        <v>16186923506</v>
      </c>
      <c r="O66" s="289">
        <v>2299915077</v>
      </c>
      <c r="P66" s="289">
        <f>(N66*0.03)+N66</f>
        <v>16672531211.18</v>
      </c>
      <c r="Q66" s="292" t="s">
        <v>467</v>
      </c>
      <c r="R66" s="16" t="s">
        <v>468</v>
      </c>
      <c r="S66" s="16" t="s">
        <v>469</v>
      </c>
      <c r="T66" s="16" t="s">
        <v>67</v>
      </c>
      <c r="U66" s="17">
        <v>12</v>
      </c>
      <c r="V66" s="17">
        <v>12</v>
      </c>
      <c r="W66" s="73" t="s">
        <v>470</v>
      </c>
      <c r="X66" s="73" t="s">
        <v>471</v>
      </c>
      <c r="Y66" s="19">
        <v>4</v>
      </c>
      <c r="Z66" s="20">
        <v>4</v>
      </c>
      <c r="AA66" s="19">
        <v>4</v>
      </c>
      <c r="AB66" s="19">
        <v>4</v>
      </c>
      <c r="AC66" s="30">
        <v>4</v>
      </c>
      <c r="AD66" s="18">
        <v>1</v>
      </c>
      <c r="AE66" s="21">
        <v>1</v>
      </c>
      <c r="AF66" s="199"/>
      <c r="AG66" s="23"/>
      <c r="AH66" s="23"/>
      <c r="AI66" s="218">
        <f t="shared" si="16"/>
        <v>2</v>
      </c>
      <c r="AJ66" s="17"/>
      <c r="AK66" s="17">
        <v>4</v>
      </c>
      <c r="AL66" s="17">
        <v>0</v>
      </c>
      <c r="AM66" s="18" t="s">
        <v>472</v>
      </c>
      <c r="AN66" s="18" t="s">
        <v>473</v>
      </c>
      <c r="AO66" s="24" t="s">
        <v>474</v>
      </c>
      <c r="AP66" s="25" t="s">
        <v>473</v>
      </c>
      <c r="AQ66" s="18"/>
      <c r="AR66" s="18"/>
      <c r="AS66" s="25"/>
      <c r="AT66" s="25"/>
      <c r="AU66" s="17">
        <f t="shared" si="17"/>
        <v>16</v>
      </c>
      <c r="AV66" s="17">
        <f t="shared" si="18"/>
        <v>10</v>
      </c>
      <c r="AW66" s="292" t="s">
        <v>475</v>
      </c>
      <c r="AX66" s="219" t="s">
        <v>476</v>
      </c>
      <c r="AY66" s="27" t="s">
        <v>477</v>
      </c>
      <c r="AZ66" s="28"/>
      <c r="BA66" s="28"/>
      <c r="BB66" s="28"/>
      <c r="BC66" s="29"/>
      <c r="BD66" s="29"/>
    </row>
    <row r="67" spans="1:56" ht="163.19999999999999" customHeight="1" x14ac:dyDescent="0.3">
      <c r="A67" s="296"/>
      <c r="B67" s="296"/>
      <c r="C67" s="296"/>
      <c r="D67" s="296"/>
      <c r="E67" s="296"/>
      <c r="F67" s="296"/>
      <c r="G67" s="296"/>
      <c r="H67" s="296"/>
      <c r="I67" s="296"/>
      <c r="J67" s="299"/>
      <c r="K67" s="302"/>
      <c r="L67" s="305"/>
      <c r="M67" s="334"/>
      <c r="N67" s="290"/>
      <c r="O67" s="290"/>
      <c r="P67" s="290"/>
      <c r="Q67" s="293"/>
      <c r="R67" s="16" t="s">
        <v>478</v>
      </c>
      <c r="S67" s="16" t="s">
        <v>479</v>
      </c>
      <c r="T67" s="16" t="s">
        <v>67</v>
      </c>
      <c r="U67" s="17"/>
      <c r="V67" s="17"/>
      <c r="W67" s="73" t="s">
        <v>480</v>
      </c>
      <c r="X67" s="73" t="s">
        <v>481</v>
      </c>
      <c r="Y67" s="19"/>
      <c r="Z67" s="20"/>
      <c r="AA67" s="19">
        <v>7800</v>
      </c>
      <c r="AB67" s="19">
        <v>7830</v>
      </c>
      <c r="AC67" s="30">
        <v>7900</v>
      </c>
      <c r="AD67" s="18">
        <v>1494</v>
      </c>
      <c r="AE67" s="21">
        <v>2243</v>
      </c>
      <c r="AF67" s="199"/>
      <c r="AG67" s="23"/>
      <c r="AH67" s="23"/>
      <c r="AI67" s="218">
        <f t="shared" si="16"/>
        <v>3737</v>
      </c>
      <c r="AJ67" s="17"/>
      <c r="AK67" s="17">
        <v>8000</v>
      </c>
      <c r="AL67" s="17"/>
      <c r="AM67" s="18" t="s">
        <v>482</v>
      </c>
      <c r="AN67" s="18" t="s">
        <v>473</v>
      </c>
      <c r="AO67" s="24" t="s">
        <v>483</v>
      </c>
      <c r="AP67" s="25" t="s">
        <v>473</v>
      </c>
      <c r="AQ67" s="18"/>
      <c r="AR67" s="18"/>
      <c r="AS67" s="25"/>
      <c r="AT67" s="25"/>
      <c r="AU67" s="17">
        <f t="shared" si="17"/>
        <v>23700</v>
      </c>
      <c r="AV67" s="17">
        <f t="shared" si="18"/>
        <v>11567</v>
      </c>
      <c r="AW67" s="293"/>
      <c r="AX67" s="219" t="s">
        <v>476</v>
      </c>
      <c r="AY67" s="27" t="s">
        <v>477</v>
      </c>
      <c r="AZ67" s="28"/>
      <c r="BA67" s="28"/>
      <c r="BB67" s="28"/>
      <c r="BC67" s="220"/>
      <c r="BD67" s="29"/>
    </row>
    <row r="68" spans="1:56" ht="326.39999999999998" x14ac:dyDescent="0.3">
      <c r="A68" s="296"/>
      <c r="B68" s="296"/>
      <c r="C68" s="296"/>
      <c r="D68" s="296"/>
      <c r="E68" s="296"/>
      <c r="F68" s="296"/>
      <c r="G68" s="296"/>
      <c r="H68" s="296"/>
      <c r="I68" s="296"/>
      <c r="J68" s="299">
        <v>0</v>
      </c>
      <c r="K68" s="302"/>
      <c r="L68" s="305"/>
      <c r="M68" s="334"/>
      <c r="N68" s="290"/>
      <c r="O68" s="290"/>
      <c r="P68" s="290"/>
      <c r="Q68" s="293"/>
      <c r="R68" s="16" t="s">
        <v>484</v>
      </c>
      <c r="S68" s="16" t="s">
        <v>485</v>
      </c>
      <c r="T68" s="16" t="s">
        <v>67</v>
      </c>
      <c r="U68" s="17">
        <v>0</v>
      </c>
      <c r="V68" s="17">
        <f t="shared" ref="V68" si="19">Z68</f>
        <v>1</v>
      </c>
      <c r="W68" s="73" t="s">
        <v>486</v>
      </c>
      <c r="X68" s="73" t="s">
        <v>487</v>
      </c>
      <c r="Y68" s="19">
        <v>1</v>
      </c>
      <c r="Z68" s="20">
        <v>1</v>
      </c>
      <c r="AA68" s="19">
        <v>1</v>
      </c>
      <c r="AB68" s="19">
        <v>1</v>
      </c>
      <c r="AC68" s="30">
        <v>2</v>
      </c>
      <c r="AD68" s="18">
        <v>2</v>
      </c>
      <c r="AE68" s="21">
        <v>0</v>
      </c>
      <c r="AF68" s="199"/>
      <c r="AG68" s="23"/>
      <c r="AH68" s="23"/>
      <c r="AI68" s="218">
        <f t="shared" si="16"/>
        <v>2</v>
      </c>
      <c r="AJ68" s="17"/>
      <c r="AK68" s="17">
        <v>1</v>
      </c>
      <c r="AL68" s="17">
        <v>0</v>
      </c>
      <c r="AM68" s="18" t="s">
        <v>488</v>
      </c>
      <c r="AN68" s="18" t="s">
        <v>473</v>
      </c>
      <c r="AO68" s="24" t="s">
        <v>489</v>
      </c>
      <c r="AP68" s="25" t="s">
        <v>473</v>
      </c>
      <c r="AQ68" s="18"/>
      <c r="AR68" s="18"/>
      <c r="AS68" s="25"/>
      <c r="AT68" s="25"/>
      <c r="AU68" s="17">
        <f t="shared" si="17"/>
        <v>5</v>
      </c>
      <c r="AV68" s="17">
        <f>+_xlfn.IFS(T68="Acumulado",Z68+AB68+AI68+AJ68+AL68,T68="Capacidad",AI68,T68="Flujo",AI68,T68="Reducción",AI68,T68="Stock",AI68)</f>
        <v>4</v>
      </c>
      <c r="AW68" s="293"/>
      <c r="AX68" s="219" t="s">
        <v>476</v>
      </c>
      <c r="AY68" s="27" t="s">
        <v>477</v>
      </c>
      <c r="AZ68" s="28"/>
      <c r="BA68" s="28"/>
      <c r="BB68" s="28"/>
      <c r="BC68" s="29"/>
      <c r="BD68" s="29"/>
    </row>
    <row r="69" spans="1:56" ht="122.4" customHeight="1" x14ac:dyDescent="0.3">
      <c r="A69" s="297"/>
      <c r="B69" s="297"/>
      <c r="C69" s="297"/>
      <c r="D69" s="297"/>
      <c r="E69" s="297"/>
      <c r="F69" s="297"/>
      <c r="G69" s="297"/>
      <c r="H69" s="297"/>
      <c r="I69" s="297"/>
      <c r="J69" s="300">
        <v>0</v>
      </c>
      <c r="K69" s="303"/>
      <c r="L69" s="306"/>
      <c r="M69" s="335"/>
      <c r="N69" s="291"/>
      <c r="O69" s="291"/>
      <c r="P69" s="291"/>
      <c r="Q69" s="294"/>
      <c r="R69" s="16" t="s">
        <v>490</v>
      </c>
      <c r="S69" s="16" t="s">
        <v>491</v>
      </c>
      <c r="T69" s="16" t="s">
        <v>67</v>
      </c>
      <c r="U69" s="17">
        <v>11</v>
      </c>
      <c r="V69" s="17">
        <v>11</v>
      </c>
      <c r="W69" s="73" t="s">
        <v>492</v>
      </c>
      <c r="X69" s="73" t="s">
        <v>493</v>
      </c>
      <c r="Y69" s="19">
        <v>1</v>
      </c>
      <c r="Z69" s="20">
        <v>1</v>
      </c>
      <c r="AA69" s="19">
        <v>4</v>
      </c>
      <c r="AB69" s="19">
        <v>1</v>
      </c>
      <c r="AC69" s="30">
        <v>0</v>
      </c>
      <c r="AD69" s="18">
        <v>0</v>
      </c>
      <c r="AE69" s="21">
        <v>0</v>
      </c>
      <c r="AF69" s="44"/>
      <c r="AG69" s="23"/>
      <c r="AH69" s="23"/>
      <c r="AI69" s="218">
        <f t="shared" si="16"/>
        <v>0</v>
      </c>
      <c r="AJ69" s="17"/>
      <c r="AK69" s="17">
        <v>0</v>
      </c>
      <c r="AL69" s="17">
        <v>0</v>
      </c>
      <c r="AM69" s="18" t="s">
        <v>494</v>
      </c>
      <c r="AN69" s="18" t="s">
        <v>495</v>
      </c>
      <c r="AO69" s="24" t="s">
        <v>496</v>
      </c>
      <c r="AP69" s="24" t="s">
        <v>495</v>
      </c>
      <c r="AQ69" s="18"/>
      <c r="AR69" s="18"/>
      <c r="AS69" s="25"/>
      <c r="AT69" s="25"/>
      <c r="AU69" s="17">
        <f>+_xlfn.IFS(T69="Acumulado",Y69+AA69+AC69+AK69,T69="Capacidad",AK69,T69="Flujo",AK69,T69="Reducción",AK69,T69="Stock",AK69)</f>
        <v>5</v>
      </c>
      <c r="AV69" s="17">
        <f t="shared" si="18"/>
        <v>2</v>
      </c>
      <c r="AW69" s="293"/>
      <c r="AX69" s="219" t="s">
        <v>476</v>
      </c>
      <c r="AY69" s="27" t="s">
        <v>477</v>
      </c>
      <c r="AZ69" s="28"/>
      <c r="BA69" s="28"/>
      <c r="BB69" s="28"/>
      <c r="BC69" s="29"/>
      <c r="BD69" s="29"/>
    </row>
    <row r="70" spans="1:56" ht="122.4" customHeight="1" x14ac:dyDescent="0.3">
      <c r="A70" s="45" t="s">
        <v>55</v>
      </c>
      <c r="B70" s="45" t="s">
        <v>91</v>
      </c>
      <c r="C70" s="45" t="s">
        <v>57</v>
      </c>
      <c r="D70" s="45" t="s">
        <v>311</v>
      </c>
      <c r="E70" s="45" t="s">
        <v>497</v>
      </c>
      <c r="F70" s="45" t="s">
        <v>498</v>
      </c>
      <c r="G70" s="45" t="s">
        <v>61</v>
      </c>
      <c r="H70" s="45" t="s">
        <v>94</v>
      </c>
      <c r="I70" s="45" t="s">
        <v>466</v>
      </c>
      <c r="J70" s="46">
        <f>'[3]1. Iniciativas-PA (2)'!M21</f>
        <v>11416661327</v>
      </c>
      <c r="K70" s="221">
        <f>'[3]EJEC SEPT 30'!C18</f>
        <v>11416661327</v>
      </c>
      <c r="L70" s="48">
        <v>8119330472</v>
      </c>
      <c r="M70" s="48">
        <v>2024379803</v>
      </c>
      <c r="N70" s="49">
        <v>11687204340</v>
      </c>
      <c r="O70" s="49">
        <v>0</v>
      </c>
      <c r="P70" s="49">
        <f t="shared" ref="P70:P72" si="20">(N70*0.03)+N70</f>
        <v>12037820470.200001</v>
      </c>
      <c r="Q70" s="16" t="s">
        <v>499</v>
      </c>
      <c r="R70" s="16" t="s">
        <v>500</v>
      </c>
      <c r="S70" s="222" t="s">
        <v>501</v>
      </c>
      <c r="T70" s="16" t="s">
        <v>67</v>
      </c>
      <c r="U70" s="17">
        <v>16</v>
      </c>
      <c r="V70" s="17">
        <v>16</v>
      </c>
      <c r="W70" s="96" t="s">
        <v>502</v>
      </c>
      <c r="X70" s="18" t="s">
        <v>503</v>
      </c>
      <c r="Y70" s="19">
        <v>4</v>
      </c>
      <c r="Z70" s="20">
        <v>0</v>
      </c>
      <c r="AA70" s="19">
        <v>3</v>
      </c>
      <c r="AB70" s="19">
        <v>5</v>
      </c>
      <c r="AC70" s="30">
        <v>2</v>
      </c>
      <c r="AD70" s="23">
        <v>0</v>
      </c>
      <c r="AE70" s="21">
        <v>0</v>
      </c>
      <c r="AF70" s="37"/>
      <c r="AG70" s="23"/>
      <c r="AH70" s="23"/>
      <c r="AI70" s="218">
        <f t="shared" si="16"/>
        <v>0</v>
      </c>
      <c r="AJ70" s="17"/>
      <c r="AK70" s="17">
        <v>0</v>
      </c>
      <c r="AL70" s="17">
        <v>0</v>
      </c>
      <c r="AM70" s="96"/>
      <c r="AN70" s="18"/>
      <c r="AO70" s="223" t="s">
        <v>504</v>
      </c>
      <c r="AP70" s="223" t="s">
        <v>505</v>
      </c>
      <c r="AQ70" s="18"/>
      <c r="AR70" s="18"/>
      <c r="AS70" s="25"/>
      <c r="AT70" s="25"/>
      <c r="AU70" s="17">
        <f t="shared" si="17"/>
        <v>9</v>
      </c>
      <c r="AV70" s="17">
        <f t="shared" si="18"/>
        <v>5</v>
      </c>
      <c r="AW70" s="294"/>
      <c r="AX70" s="219" t="s">
        <v>476</v>
      </c>
      <c r="AY70" s="27" t="s">
        <v>506</v>
      </c>
      <c r="AZ70" s="28"/>
      <c r="BA70" s="28"/>
      <c r="BB70" s="28"/>
      <c r="BC70" s="29"/>
      <c r="BD70" s="29"/>
    </row>
    <row r="71" spans="1:56" ht="409.6" x14ac:dyDescent="0.3">
      <c r="A71" s="45" t="s">
        <v>55</v>
      </c>
      <c r="B71" s="45" t="s">
        <v>91</v>
      </c>
      <c r="C71" s="45" t="s">
        <v>57</v>
      </c>
      <c r="D71" s="45" t="s">
        <v>311</v>
      </c>
      <c r="E71" s="45" t="s">
        <v>507</v>
      </c>
      <c r="F71" s="45" t="s">
        <v>508</v>
      </c>
      <c r="G71" s="45" t="s">
        <v>61</v>
      </c>
      <c r="H71" s="45" t="s">
        <v>509</v>
      </c>
      <c r="I71" s="45" t="s">
        <v>510</v>
      </c>
      <c r="J71" s="46">
        <v>265263138507</v>
      </c>
      <c r="K71" s="47">
        <v>264905846434</v>
      </c>
      <c r="L71" s="48">
        <v>414287057808</v>
      </c>
      <c r="M71" s="224">
        <v>405542871165</v>
      </c>
      <c r="N71" s="49">
        <v>291101518190</v>
      </c>
      <c r="O71" s="49">
        <v>210759316638</v>
      </c>
      <c r="P71" s="49">
        <f t="shared" si="20"/>
        <v>299834563735.70001</v>
      </c>
      <c r="Q71" s="16" t="s">
        <v>511</v>
      </c>
      <c r="R71" s="16" t="s">
        <v>512</v>
      </c>
      <c r="S71" s="16" t="s">
        <v>513</v>
      </c>
      <c r="T71" s="16" t="s">
        <v>99</v>
      </c>
      <c r="U71" s="17">
        <v>9</v>
      </c>
      <c r="V71" s="17">
        <v>9</v>
      </c>
      <c r="W71" s="18" t="s">
        <v>514</v>
      </c>
      <c r="X71" s="18" t="s">
        <v>515</v>
      </c>
      <c r="Y71" s="19">
        <v>9</v>
      </c>
      <c r="Z71" s="20">
        <v>9</v>
      </c>
      <c r="AA71" s="19">
        <v>9</v>
      </c>
      <c r="AB71" s="19">
        <v>9</v>
      </c>
      <c r="AC71" s="30">
        <v>9</v>
      </c>
      <c r="AD71" s="23">
        <v>9</v>
      </c>
      <c r="AE71" s="21">
        <v>9</v>
      </c>
      <c r="AF71" s="37"/>
      <c r="AG71" s="23"/>
      <c r="AH71" s="23"/>
      <c r="AI71" s="21">
        <f>AD71</f>
        <v>9</v>
      </c>
      <c r="AJ71" s="17"/>
      <c r="AK71" s="17">
        <v>9</v>
      </c>
      <c r="AL71" s="17">
        <v>0</v>
      </c>
      <c r="AM71" s="18" t="s">
        <v>516</v>
      </c>
      <c r="AN71" s="18" t="s">
        <v>62</v>
      </c>
      <c r="AO71" s="24" t="s">
        <v>517</v>
      </c>
      <c r="AP71" s="24" t="s">
        <v>62</v>
      </c>
      <c r="AQ71" s="18"/>
      <c r="AR71" s="18"/>
      <c r="AS71" s="25"/>
      <c r="AT71" s="25"/>
      <c r="AU71" s="17">
        <f t="shared" si="17"/>
        <v>9</v>
      </c>
      <c r="AV71" s="17">
        <f>+_xlfn.IFS(T71="Acumulado",Z71+AI71+AJ71+AL71,T71="Capacidad",AI71,T71="Flujo",AI71,T71="Reducción",AI71,T71="Stock",AI71)</f>
        <v>9</v>
      </c>
      <c r="AW71" s="16" t="s">
        <v>518</v>
      </c>
      <c r="AX71" s="225" t="s">
        <v>518</v>
      </c>
      <c r="AY71" s="27" t="s">
        <v>519</v>
      </c>
      <c r="AZ71" s="28"/>
      <c r="BA71" s="28"/>
      <c r="BB71" s="226"/>
      <c r="BC71" s="29"/>
      <c r="BD71" s="29"/>
    </row>
    <row r="72" spans="1:56" ht="102" x14ac:dyDescent="0.3">
      <c r="A72" s="45" t="s">
        <v>55</v>
      </c>
      <c r="B72" s="45" t="s">
        <v>284</v>
      </c>
      <c r="C72" s="45" t="s">
        <v>57</v>
      </c>
      <c r="D72" s="45" t="s">
        <v>58</v>
      </c>
      <c r="E72" s="45" t="s">
        <v>520</v>
      </c>
      <c r="F72" s="45" t="s">
        <v>521</v>
      </c>
      <c r="G72" s="45" t="s">
        <v>61</v>
      </c>
      <c r="H72" s="45" t="s">
        <v>62</v>
      </c>
      <c r="I72" s="227" t="s">
        <v>448</v>
      </c>
      <c r="J72" s="46">
        <f>'[3]1. Iniciativas-PA (2)'!M23</f>
        <v>378000000</v>
      </c>
      <c r="K72" s="47">
        <v>349950000</v>
      </c>
      <c r="L72" s="48">
        <v>320744180</v>
      </c>
      <c r="M72" s="224">
        <v>317226834</v>
      </c>
      <c r="N72" s="49">
        <v>325494264</v>
      </c>
      <c r="O72" s="49">
        <v>117501800</v>
      </c>
      <c r="P72" s="49">
        <f t="shared" si="20"/>
        <v>335259091.92000002</v>
      </c>
      <c r="Q72" s="16" t="s">
        <v>522</v>
      </c>
      <c r="R72" s="16" t="s">
        <v>523</v>
      </c>
      <c r="S72" s="16" t="s">
        <v>524</v>
      </c>
      <c r="T72" s="16" t="s">
        <v>99</v>
      </c>
      <c r="U72" s="64">
        <v>1</v>
      </c>
      <c r="V72" s="64">
        <v>1</v>
      </c>
      <c r="W72" s="65" t="s">
        <v>525</v>
      </c>
      <c r="X72" s="65" t="s">
        <v>526</v>
      </c>
      <c r="Y72" s="192">
        <v>1</v>
      </c>
      <c r="Z72" s="57">
        <v>1</v>
      </c>
      <c r="AA72" s="192">
        <v>1</v>
      </c>
      <c r="AB72" s="192">
        <v>1</v>
      </c>
      <c r="AC72" s="228">
        <v>1</v>
      </c>
      <c r="AD72" s="146">
        <v>1</v>
      </c>
      <c r="AE72" s="61">
        <v>1</v>
      </c>
      <c r="AF72" s="102"/>
      <c r="AG72" s="146"/>
      <c r="AH72" s="146"/>
      <c r="AI72" s="63">
        <f>AB72</f>
        <v>1</v>
      </c>
      <c r="AJ72" s="16"/>
      <c r="AK72" s="64">
        <v>1</v>
      </c>
      <c r="AL72" s="16">
        <v>0</v>
      </c>
      <c r="AM72" s="18" t="s">
        <v>527</v>
      </c>
      <c r="AN72" s="18" t="s">
        <v>528</v>
      </c>
      <c r="AO72" s="193" t="s">
        <v>529</v>
      </c>
      <c r="AP72" s="195" t="s">
        <v>528</v>
      </c>
      <c r="AQ72" s="140"/>
      <c r="AR72" s="73"/>
      <c r="AS72" s="195"/>
      <c r="AT72" s="195"/>
      <c r="AU72" s="68">
        <f>+_xlfn.IFS(T72="Acumulado",Y72+AA72+#REF!+AK72,T72="Capacidad",AK72,T72="Flujo",AK72,T72="Reducción",AK72,T72="Stock",AK72)</f>
        <v>1</v>
      </c>
      <c r="AV72" s="64">
        <f>+_xlfn.IFS(T72="Acumulado",Z72+AI72+AJ72+AL72,T72="Capacidad",AI72,T72="Flujo",AI72,T72="Reducción",AI72,T72="Stock",AI72)</f>
        <v>1</v>
      </c>
      <c r="AW72" s="16" t="s">
        <v>530</v>
      </c>
      <c r="AX72" s="229" t="s">
        <v>530</v>
      </c>
      <c r="AY72" s="27" t="s">
        <v>531</v>
      </c>
      <c r="AZ72" s="28"/>
      <c r="BA72" s="28"/>
      <c r="BB72" s="226"/>
      <c r="BC72" s="230"/>
      <c r="BD72" s="29"/>
    </row>
    <row r="73" spans="1:56" ht="141.75" customHeight="1" x14ac:dyDescent="0.3">
      <c r="A73" s="295" t="s">
        <v>532</v>
      </c>
      <c r="B73" s="295" t="s">
        <v>533</v>
      </c>
      <c r="C73" s="295" t="s">
        <v>57</v>
      </c>
      <c r="D73" s="295" t="s">
        <v>311</v>
      </c>
      <c r="E73" s="295" t="s">
        <v>534</v>
      </c>
      <c r="F73" s="295" t="s">
        <v>535</v>
      </c>
      <c r="G73" s="295" t="s">
        <v>536</v>
      </c>
      <c r="H73" s="295" t="s">
        <v>537</v>
      </c>
      <c r="I73" s="295" t="s">
        <v>538</v>
      </c>
      <c r="J73" s="327">
        <v>27506259564</v>
      </c>
      <c r="K73" s="327">
        <v>27476054848</v>
      </c>
      <c r="L73" s="330">
        <v>86966571451</v>
      </c>
      <c r="M73" s="321">
        <v>71452091886</v>
      </c>
      <c r="N73" s="324">
        <v>59168712232</v>
      </c>
      <c r="O73" s="324">
        <v>898387152</v>
      </c>
      <c r="P73" s="324" t="s">
        <v>539</v>
      </c>
      <c r="Q73" s="292" t="s">
        <v>540</v>
      </c>
      <c r="R73" s="171" t="s">
        <v>541</v>
      </c>
      <c r="S73" s="16" t="s">
        <v>542</v>
      </c>
      <c r="T73" s="16" t="s">
        <v>304</v>
      </c>
      <c r="U73" s="17">
        <v>12822</v>
      </c>
      <c r="V73" s="17">
        <v>12822</v>
      </c>
      <c r="W73" s="18" t="s">
        <v>543</v>
      </c>
      <c r="X73" s="18" t="s">
        <v>544</v>
      </c>
      <c r="Y73" s="19">
        <v>17822</v>
      </c>
      <c r="Z73" s="20">
        <v>5000</v>
      </c>
      <c r="AA73" s="19">
        <v>22822</v>
      </c>
      <c r="AB73" s="19">
        <v>18510</v>
      </c>
      <c r="AC73" s="30">
        <v>27822</v>
      </c>
      <c r="AD73" s="173">
        <v>4062</v>
      </c>
      <c r="AE73" s="21">
        <v>977</v>
      </c>
      <c r="AF73" s="44"/>
      <c r="AG73" s="23"/>
      <c r="AH73" s="23"/>
      <c r="AI73" s="21">
        <f>AD73+AE73+AG73+AH73</f>
        <v>5039</v>
      </c>
      <c r="AJ73" s="231"/>
      <c r="AK73" s="17">
        <v>32822</v>
      </c>
      <c r="AL73" s="232"/>
      <c r="AM73" s="173" t="s">
        <v>545</v>
      </c>
      <c r="AN73" s="173" t="s">
        <v>62</v>
      </c>
      <c r="AO73" s="233" t="s">
        <v>546</v>
      </c>
      <c r="AP73" s="163" t="s">
        <v>62</v>
      </c>
      <c r="AQ73" s="234"/>
      <c r="AR73" s="234"/>
      <c r="AS73" s="176"/>
      <c r="AT73" s="177"/>
      <c r="AU73" s="17">
        <f>+_xlfn.IFS(T73="Acumulado",Y73+AA73+AC73+AK73,T73="Capacidad",AK73,T73="Flujo",AK73,T73="Reducción",AK73,T73="Stock",AK73)</f>
        <v>32822</v>
      </c>
      <c r="AV73" s="17">
        <f>Z73+AB73+AI73</f>
        <v>28549</v>
      </c>
      <c r="AW73" s="292" t="s">
        <v>356</v>
      </c>
      <c r="AX73" s="31" t="s">
        <v>356</v>
      </c>
      <c r="AY73" s="31" t="s">
        <v>547</v>
      </c>
      <c r="AZ73" s="28"/>
      <c r="BA73" s="28"/>
      <c r="BB73" s="165"/>
      <c r="BC73" s="29"/>
      <c r="BD73" s="29"/>
    </row>
    <row r="74" spans="1:56" ht="409.6" x14ac:dyDescent="0.3">
      <c r="A74" s="296"/>
      <c r="B74" s="296"/>
      <c r="C74" s="296"/>
      <c r="D74" s="296"/>
      <c r="E74" s="296"/>
      <c r="F74" s="296"/>
      <c r="G74" s="296"/>
      <c r="H74" s="296"/>
      <c r="I74" s="296"/>
      <c r="J74" s="328"/>
      <c r="K74" s="328"/>
      <c r="L74" s="331"/>
      <c r="M74" s="322"/>
      <c r="N74" s="325"/>
      <c r="O74" s="325"/>
      <c r="P74" s="325"/>
      <c r="Q74" s="293"/>
      <c r="R74" s="134" t="s">
        <v>548</v>
      </c>
      <c r="S74" s="16" t="s">
        <v>549</v>
      </c>
      <c r="T74" s="16" t="s">
        <v>67</v>
      </c>
      <c r="U74" s="17">
        <v>0</v>
      </c>
      <c r="V74" s="17">
        <v>0</v>
      </c>
      <c r="W74" s="18" t="s">
        <v>550</v>
      </c>
      <c r="X74" s="18" t="s">
        <v>551</v>
      </c>
      <c r="Y74" s="19">
        <v>20000</v>
      </c>
      <c r="Z74" s="20">
        <v>25077</v>
      </c>
      <c r="AA74" s="235">
        <v>16000</v>
      </c>
      <c r="AB74" s="235">
        <v>16804</v>
      </c>
      <c r="AC74" s="236">
        <v>16000</v>
      </c>
      <c r="AD74" s="173">
        <v>0</v>
      </c>
      <c r="AE74" s="237">
        <v>2174</v>
      </c>
      <c r="AF74" s="37"/>
      <c r="AG74" s="238"/>
      <c r="AH74" s="238"/>
      <c r="AI74" s="21">
        <f>AD74+AE74+AG74+AH74</f>
        <v>2174</v>
      </c>
      <c r="AJ74" s="231"/>
      <c r="AK74" s="239">
        <v>16000</v>
      </c>
      <c r="AL74" s="240"/>
      <c r="AM74" s="173" t="s">
        <v>552</v>
      </c>
      <c r="AN74" s="173" t="s">
        <v>62</v>
      </c>
      <c r="AO74" s="241" t="s">
        <v>553</v>
      </c>
      <c r="AP74" s="163" t="s">
        <v>62</v>
      </c>
      <c r="AQ74" s="242"/>
      <c r="AR74" s="242"/>
      <c r="AS74" s="176"/>
      <c r="AT74" s="177"/>
      <c r="AU74" s="17">
        <f>+_xlfn.IFS(T74="Acumulado",Y74+AA74+AC74+AK74,T74="Capacidad",AK74,T74="Flujo",AK74,T74="Reducción",AK74,T74="Stock",AK74)</f>
        <v>68000</v>
      </c>
      <c r="AV74" s="17">
        <f>Z74+AB74+AI74</f>
        <v>44055</v>
      </c>
      <c r="AW74" s="293"/>
      <c r="AX74" s="31" t="s">
        <v>356</v>
      </c>
      <c r="AY74" s="31" t="s">
        <v>547</v>
      </c>
      <c r="AZ74" s="28"/>
      <c r="BA74" s="28"/>
      <c r="BB74" s="28"/>
      <c r="BC74" s="29"/>
      <c r="BD74" s="29"/>
    </row>
    <row r="75" spans="1:56" ht="326.39999999999998" x14ac:dyDescent="0.3">
      <c r="A75" s="297"/>
      <c r="B75" s="297"/>
      <c r="C75" s="297"/>
      <c r="D75" s="297"/>
      <c r="E75" s="297"/>
      <c r="F75" s="297"/>
      <c r="G75" s="297"/>
      <c r="H75" s="297"/>
      <c r="I75" s="297"/>
      <c r="J75" s="329"/>
      <c r="K75" s="329"/>
      <c r="L75" s="332"/>
      <c r="M75" s="323"/>
      <c r="N75" s="326"/>
      <c r="O75" s="326"/>
      <c r="P75" s="326"/>
      <c r="Q75" s="294"/>
      <c r="R75" s="16" t="s">
        <v>554</v>
      </c>
      <c r="S75" s="16" t="s">
        <v>555</v>
      </c>
      <c r="T75" s="16" t="s">
        <v>304</v>
      </c>
      <c r="U75" s="17">
        <v>1569</v>
      </c>
      <c r="V75" s="17">
        <v>1569</v>
      </c>
      <c r="W75" s="18" t="s">
        <v>556</v>
      </c>
      <c r="X75" s="18" t="s">
        <v>557</v>
      </c>
      <c r="Y75" s="19">
        <v>2109</v>
      </c>
      <c r="Z75" s="20">
        <v>656</v>
      </c>
      <c r="AA75" s="235">
        <v>2541</v>
      </c>
      <c r="AB75" s="235">
        <v>2225</v>
      </c>
      <c r="AC75" s="236">
        <v>2973</v>
      </c>
      <c r="AD75" s="173">
        <v>0</v>
      </c>
      <c r="AE75" s="237">
        <v>0</v>
      </c>
      <c r="AF75" s="44"/>
      <c r="AG75" s="238"/>
      <c r="AH75" s="238"/>
      <c r="AI75" s="21">
        <f>AD75+AE75+AG75+AH75</f>
        <v>0</v>
      </c>
      <c r="AJ75" s="231"/>
      <c r="AK75" s="239">
        <v>3405</v>
      </c>
      <c r="AL75" s="240"/>
      <c r="AM75" s="173" t="s">
        <v>558</v>
      </c>
      <c r="AN75" s="173" t="s">
        <v>62</v>
      </c>
      <c r="AO75" s="243" t="s">
        <v>559</v>
      </c>
      <c r="AP75" s="163" t="s">
        <v>62</v>
      </c>
      <c r="AQ75" s="242"/>
      <c r="AR75" s="242"/>
      <c r="AS75" s="176"/>
      <c r="AT75" s="177"/>
      <c r="AU75" s="17">
        <f>+_xlfn.IFS(T75="Acumulado",Y75+AA75+AC75+AK75,T75="Capacidad",AK75,T75="Flujo",AK75,T75="Reducción",AK75,T75="Stock",AK75)</f>
        <v>3405</v>
      </c>
      <c r="AV75" s="17">
        <f>Z75+AB75+AI75</f>
        <v>2881</v>
      </c>
      <c r="AW75" s="294"/>
      <c r="AX75" s="31" t="s">
        <v>356</v>
      </c>
      <c r="AY75" s="31" t="s">
        <v>547</v>
      </c>
      <c r="AZ75" s="28"/>
      <c r="BA75" s="28"/>
      <c r="BB75" s="28"/>
      <c r="BC75" s="29"/>
      <c r="BD75" s="29"/>
    </row>
    <row r="76" spans="1:56" ht="367.2" customHeight="1" x14ac:dyDescent="0.3">
      <c r="A76" s="309" t="s">
        <v>309</v>
      </c>
      <c r="B76" s="282" t="s">
        <v>560</v>
      </c>
      <c r="C76" s="309" t="s">
        <v>62</v>
      </c>
      <c r="D76" s="309" t="s">
        <v>311</v>
      </c>
      <c r="E76" s="309" t="s">
        <v>561</v>
      </c>
      <c r="F76" s="309" t="s">
        <v>562</v>
      </c>
      <c r="G76" s="309" t="s">
        <v>61</v>
      </c>
      <c r="H76" s="309" t="s">
        <v>62</v>
      </c>
      <c r="I76" s="309" t="s">
        <v>62</v>
      </c>
      <c r="J76" s="317"/>
      <c r="K76" s="318"/>
      <c r="L76" s="314"/>
      <c r="M76" s="314"/>
      <c r="N76" s="307"/>
      <c r="O76" s="307"/>
      <c r="P76" s="307" t="s">
        <v>112</v>
      </c>
      <c r="Q76" s="307" t="s">
        <v>112</v>
      </c>
      <c r="R76" s="72" t="s">
        <v>563</v>
      </c>
      <c r="S76" s="72" t="s">
        <v>564</v>
      </c>
      <c r="T76" s="72" t="s">
        <v>390</v>
      </c>
      <c r="U76" s="88">
        <v>0</v>
      </c>
      <c r="V76" s="17">
        <f t="shared" ref="V76:V83" si="21">Z76</f>
        <v>32</v>
      </c>
      <c r="W76" s="18" t="s">
        <v>565</v>
      </c>
      <c r="X76" s="18" t="s">
        <v>566</v>
      </c>
      <c r="Y76" s="89">
        <v>32</v>
      </c>
      <c r="Z76" s="20">
        <v>32</v>
      </c>
      <c r="AA76" s="89">
        <v>32</v>
      </c>
      <c r="AB76" s="89">
        <v>32</v>
      </c>
      <c r="AC76" s="90">
        <v>34</v>
      </c>
      <c r="AD76" s="91">
        <v>7</v>
      </c>
      <c r="AE76" s="95">
        <v>11</v>
      </c>
      <c r="AF76" s="37"/>
      <c r="AG76" s="129"/>
      <c r="AH76" s="129"/>
      <c r="AI76" s="21">
        <f>AD76+AE76+AG76+AH76</f>
        <v>18</v>
      </c>
      <c r="AJ76" s="88"/>
      <c r="AK76" s="88">
        <v>34</v>
      </c>
      <c r="AL76" s="88"/>
      <c r="AM76" s="18" t="s">
        <v>567</v>
      </c>
      <c r="AN76" s="18" t="s">
        <v>568</v>
      </c>
      <c r="AO76" s="131" t="s">
        <v>569</v>
      </c>
      <c r="AP76" s="131" t="s">
        <v>570</v>
      </c>
      <c r="AQ76" s="91"/>
      <c r="AR76" s="91"/>
      <c r="AS76" s="92"/>
      <c r="AT76" s="92"/>
      <c r="AU76" s="17">
        <f>+_xlfn.IFS(T76="Acumulado",Y76+AA76+AC76+AK76,T76="Capacidad",AK76,T76="Flujo",AK76,T76="Reducción",AK76,T76="Stock",AK76)</f>
        <v>132</v>
      </c>
      <c r="AV76" s="17">
        <f>+_xlfn.IFS(T76="Acumulado",Z76+AB76+AI76+AJ76+AL76,T76="Capacidad",AI76,T76="Flujo",AI76,T76="Reducción",AI76,T76="Stock",AI76)</f>
        <v>82</v>
      </c>
      <c r="AW76" s="284" t="s">
        <v>571</v>
      </c>
      <c r="AX76" s="107" t="s">
        <v>571</v>
      </c>
      <c r="AY76" s="31" t="s">
        <v>572</v>
      </c>
      <c r="AZ76" s="28"/>
      <c r="BA76" s="28"/>
      <c r="BB76" s="28"/>
      <c r="BC76" s="220"/>
      <c r="BD76" s="29"/>
    </row>
    <row r="77" spans="1:56" ht="204" customHeight="1" x14ac:dyDescent="0.3">
      <c r="A77" s="307"/>
      <c r="B77" s="285"/>
      <c r="C77" s="307"/>
      <c r="D77" s="307"/>
      <c r="E77" s="307"/>
      <c r="F77" s="307"/>
      <c r="G77" s="307"/>
      <c r="H77" s="307"/>
      <c r="I77" s="307"/>
      <c r="J77" s="317"/>
      <c r="K77" s="320"/>
      <c r="L77" s="315"/>
      <c r="M77" s="315"/>
      <c r="N77" s="307"/>
      <c r="O77" s="307"/>
      <c r="P77" s="307"/>
      <c r="Q77" s="307"/>
      <c r="R77" s="244" t="s">
        <v>573</v>
      </c>
      <c r="S77" s="244" t="s">
        <v>574</v>
      </c>
      <c r="T77" s="244" t="s">
        <v>390</v>
      </c>
      <c r="U77" s="245">
        <v>0</v>
      </c>
      <c r="V77" s="246">
        <f t="shared" si="21"/>
        <v>3</v>
      </c>
      <c r="W77" s="18"/>
      <c r="X77" s="18"/>
      <c r="Y77" s="89">
        <v>3</v>
      </c>
      <c r="Z77" s="20">
        <v>3</v>
      </c>
      <c r="AA77" s="89" t="s">
        <v>575</v>
      </c>
      <c r="AB77" s="89"/>
      <c r="AC77" s="89" t="s">
        <v>575</v>
      </c>
      <c r="AD77" s="89" t="s">
        <v>575</v>
      </c>
      <c r="AE77" s="89" t="s">
        <v>575</v>
      </c>
      <c r="AF77" s="247"/>
      <c r="AG77" s="247"/>
      <c r="AH77" s="247"/>
      <c r="AI77" s="89" t="s">
        <v>575</v>
      </c>
      <c r="AJ77" s="88"/>
      <c r="AK77" s="247" t="s">
        <v>575</v>
      </c>
      <c r="AL77" s="88"/>
      <c r="AM77" s="89" t="s">
        <v>575</v>
      </c>
      <c r="AN77" s="89" t="s">
        <v>575</v>
      </c>
      <c r="AO77" s="89" t="s">
        <v>575</v>
      </c>
      <c r="AP77" s="89" t="s">
        <v>575</v>
      </c>
      <c r="AQ77" s="19"/>
      <c r="AR77" s="19"/>
      <c r="AS77" s="19"/>
      <c r="AT77" s="19"/>
      <c r="AU77" s="19">
        <v>3</v>
      </c>
      <c r="AV77" s="19" t="e">
        <f>+_xlfn.IFS(T77="Acumulado",Z77+AI77+AJ77+AL77,T77="Capacidad",AI77,T77="Flujo",AI77,T77="Reducción",AI77,T77="Stock",AI77)</f>
        <v>#VALUE!</v>
      </c>
      <c r="AW77" s="308"/>
      <c r="AX77" s="107" t="s">
        <v>571</v>
      </c>
      <c r="AY77" s="31" t="s">
        <v>572</v>
      </c>
      <c r="AZ77" s="28"/>
      <c r="BA77" s="28"/>
      <c r="BB77" s="28"/>
      <c r="BC77" s="220"/>
      <c r="BD77" s="29"/>
    </row>
    <row r="78" spans="1:56" s="13" customFormat="1" ht="244.95" customHeight="1" x14ac:dyDescent="0.3">
      <c r="A78" s="309" t="s">
        <v>309</v>
      </c>
      <c r="B78" s="282" t="s">
        <v>576</v>
      </c>
      <c r="C78" s="309" t="s">
        <v>62</v>
      </c>
      <c r="D78" s="309" t="s">
        <v>311</v>
      </c>
      <c r="E78" s="309" t="s">
        <v>577</v>
      </c>
      <c r="F78" s="309" t="s">
        <v>578</v>
      </c>
      <c r="G78" s="309" t="s">
        <v>61</v>
      </c>
      <c r="H78" s="309" t="s">
        <v>579</v>
      </c>
      <c r="I78" s="309" t="s">
        <v>62</v>
      </c>
      <c r="J78" s="317"/>
      <c r="K78" s="318"/>
      <c r="L78" s="315"/>
      <c r="M78" s="315"/>
      <c r="N78" s="307"/>
      <c r="O78" s="307"/>
      <c r="P78" s="307" t="s">
        <v>112</v>
      </c>
      <c r="Q78" s="307" t="s">
        <v>112</v>
      </c>
      <c r="R78" s="284" t="s">
        <v>580</v>
      </c>
      <c r="S78" s="72" t="s">
        <v>581</v>
      </c>
      <c r="T78" s="72" t="s">
        <v>390</v>
      </c>
      <c r="U78" s="88">
        <v>0</v>
      </c>
      <c r="V78" s="17">
        <f t="shared" si="21"/>
        <v>45204</v>
      </c>
      <c r="W78" s="18" t="s">
        <v>582</v>
      </c>
      <c r="X78" s="18" t="s">
        <v>583</v>
      </c>
      <c r="Y78" s="89">
        <v>40300</v>
      </c>
      <c r="Z78" s="20">
        <v>45204</v>
      </c>
      <c r="AA78" s="89">
        <v>44200</v>
      </c>
      <c r="AB78" s="89">
        <v>52245.5</v>
      </c>
      <c r="AC78" s="90">
        <v>44200</v>
      </c>
      <c r="AD78" s="91">
        <v>8748</v>
      </c>
      <c r="AE78" s="127">
        <v>12323.2</v>
      </c>
      <c r="AF78" s="37"/>
      <c r="AG78" s="129"/>
      <c r="AH78" s="130"/>
      <c r="AI78" s="21">
        <f t="shared" ref="AI78:AI92" si="22">AD78+AE78+AG78+AH78</f>
        <v>21071.200000000001</v>
      </c>
      <c r="AJ78" s="88"/>
      <c r="AK78" s="88">
        <v>44200</v>
      </c>
      <c r="AL78" s="88"/>
      <c r="AM78" s="18" t="s">
        <v>584</v>
      </c>
      <c r="AN78" s="18" t="s">
        <v>568</v>
      </c>
      <c r="AO78" s="131" t="s">
        <v>585</v>
      </c>
      <c r="AP78" s="131" t="s">
        <v>570</v>
      </c>
      <c r="AQ78" s="91"/>
      <c r="AR78" s="91"/>
      <c r="AS78" s="92"/>
      <c r="AT78" s="92"/>
      <c r="AU78" s="17">
        <f>+_xlfn.IFS(T78="Acumulado",Y78+AA78+AC78+AK78,T78="Capacidad",AK78,T78="Flujo",AK78,T78="Reducción",AK78,T78="Stock",AK78)</f>
        <v>172900</v>
      </c>
      <c r="AV78" s="17">
        <f>+_xlfn.IFS(T78="Acumulado",Z78+AB78+AI78+AJ78+AL78,T78="Capacidad",AI78,T78="Flujo",AI78,T78="Reducción",AI78,T78="Stock",AI78)</f>
        <v>118520.7</v>
      </c>
      <c r="AW78" s="308"/>
      <c r="AX78" s="107" t="s">
        <v>571</v>
      </c>
      <c r="AY78" s="31" t="s">
        <v>586</v>
      </c>
      <c r="AZ78" s="28"/>
      <c r="BA78" s="28"/>
      <c r="BB78" s="28"/>
      <c r="BC78" s="220"/>
      <c r="BD78" s="29"/>
    </row>
    <row r="79" spans="1:56" s="13" customFormat="1" ht="244.95" customHeight="1" x14ac:dyDescent="0.3">
      <c r="A79" s="309"/>
      <c r="B79" s="316"/>
      <c r="C79" s="309"/>
      <c r="D79" s="309"/>
      <c r="E79" s="309"/>
      <c r="F79" s="309"/>
      <c r="G79" s="309"/>
      <c r="H79" s="309"/>
      <c r="I79" s="309"/>
      <c r="J79" s="317"/>
      <c r="K79" s="319"/>
      <c r="L79" s="315"/>
      <c r="M79" s="315"/>
      <c r="N79" s="307"/>
      <c r="O79" s="307"/>
      <c r="P79" s="307"/>
      <c r="Q79" s="307"/>
      <c r="R79" s="285"/>
      <c r="S79" s="72" t="s">
        <v>587</v>
      </c>
      <c r="T79" s="72" t="s">
        <v>99</v>
      </c>
      <c r="U79" s="88">
        <v>3</v>
      </c>
      <c r="V79" s="17"/>
      <c r="W79" s="18" t="s">
        <v>588</v>
      </c>
      <c r="X79" s="18" t="s">
        <v>589</v>
      </c>
      <c r="Y79" s="89"/>
      <c r="Z79" s="20"/>
      <c r="AA79" s="248">
        <v>0.86680000000000001</v>
      </c>
      <c r="AB79" s="248">
        <v>0.86680000000000001</v>
      </c>
      <c r="AC79" s="249" t="s">
        <v>590</v>
      </c>
      <c r="AD79" s="91" t="s">
        <v>112</v>
      </c>
      <c r="AE79" s="127"/>
      <c r="AF79" s="37"/>
      <c r="AG79" s="129"/>
      <c r="AH79" s="130"/>
      <c r="AI79" s="250">
        <f>AB79</f>
        <v>0.86680000000000001</v>
      </c>
      <c r="AJ79" s="88"/>
      <c r="AK79" s="88" t="s">
        <v>590</v>
      </c>
      <c r="AL79" s="88"/>
      <c r="AM79" s="18" t="s">
        <v>591</v>
      </c>
      <c r="AN79" s="18" t="s">
        <v>592</v>
      </c>
      <c r="AO79" s="131" t="s">
        <v>591</v>
      </c>
      <c r="AP79" s="131" t="s">
        <v>592</v>
      </c>
      <c r="AQ79" s="91"/>
      <c r="AR79" s="91"/>
      <c r="AS79" s="88"/>
      <c r="AT79" s="88"/>
      <c r="AU79" s="249">
        <v>0.86680000000000001</v>
      </c>
      <c r="AV79" s="249">
        <f>+_xlfn.IFS(T79="Acumulado",Z79+AI79+AJ79+AL79,T79="Capacidad",AI79,T79="Flujo",AI79,T79="Reducción",AI79,T79="Stock",AI79)</f>
        <v>0.86680000000000001</v>
      </c>
      <c r="AW79" s="308"/>
      <c r="AX79" s="107" t="s">
        <v>571</v>
      </c>
      <c r="AY79" s="31" t="s">
        <v>586</v>
      </c>
      <c r="AZ79" s="28"/>
      <c r="BA79" s="28"/>
      <c r="BB79" s="28"/>
      <c r="BC79" s="220"/>
      <c r="BD79" s="29"/>
    </row>
    <row r="80" spans="1:56" s="13" customFormat="1" ht="160.19999999999999" customHeight="1" x14ac:dyDescent="0.3">
      <c r="A80" s="309"/>
      <c r="B80" s="316"/>
      <c r="C80" s="309"/>
      <c r="D80" s="309"/>
      <c r="E80" s="309"/>
      <c r="F80" s="309"/>
      <c r="G80" s="309"/>
      <c r="H80" s="309" t="s">
        <v>593</v>
      </c>
      <c r="I80" s="309"/>
      <c r="J80" s="317"/>
      <c r="K80" s="319"/>
      <c r="L80" s="315"/>
      <c r="M80" s="315"/>
      <c r="N80" s="307"/>
      <c r="O80" s="307"/>
      <c r="P80" s="307"/>
      <c r="Q80" s="307"/>
      <c r="R80" s="72" t="s">
        <v>580</v>
      </c>
      <c r="S80" s="72" t="s">
        <v>594</v>
      </c>
      <c r="T80" s="72" t="s">
        <v>390</v>
      </c>
      <c r="U80" s="88">
        <v>0</v>
      </c>
      <c r="V80" s="17">
        <f t="shared" si="21"/>
        <v>50</v>
      </c>
      <c r="W80" s="18" t="s">
        <v>595</v>
      </c>
      <c r="X80" s="18" t="s">
        <v>596</v>
      </c>
      <c r="Y80" s="89">
        <v>50</v>
      </c>
      <c r="Z80" s="20">
        <v>50</v>
      </c>
      <c r="AA80" s="89">
        <v>55</v>
      </c>
      <c r="AB80" s="89">
        <v>55</v>
      </c>
      <c r="AC80" s="90">
        <v>60</v>
      </c>
      <c r="AD80" s="91">
        <v>6</v>
      </c>
      <c r="AE80" s="95">
        <v>36</v>
      </c>
      <c r="AF80" s="37"/>
      <c r="AG80" s="129"/>
      <c r="AH80" s="129"/>
      <c r="AI80" s="21">
        <f t="shared" si="22"/>
        <v>42</v>
      </c>
      <c r="AJ80" s="88"/>
      <c r="AK80" s="88">
        <v>65</v>
      </c>
      <c r="AL80" s="88"/>
      <c r="AM80" s="18" t="s">
        <v>597</v>
      </c>
      <c r="AN80" s="18" t="s">
        <v>568</v>
      </c>
      <c r="AO80" s="131" t="s">
        <v>598</v>
      </c>
      <c r="AP80" s="131" t="s">
        <v>570</v>
      </c>
      <c r="AQ80" s="91"/>
      <c r="AR80" s="91"/>
      <c r="AS80" s="92"/>
      <c r="AT80" s="92"/>
      <c r="AU80" s="17">
        <f>+_xlfn.IFS(T80="Acumulado",Y80+AA80+AC80+AK80,T80="Capacidad",AK80,T80="Flujo",AK80,T80="Reducción",AK80,T80="Stock",AK80)</f>
        <v>230</v>
      </c>
      <c r="AV80" s="17">
        <f>+_xlfn.IFS(T80="Acumulado",Z80+AB80+AI80+AJ80+AL80,T80="Capacidad",AI80,T80="Flujo",AI80,T80="Reducción",AI80,T80="Stock",AI80)</f>
        <v>147</v>
      </c>
      <c r="AW80" s="308"/>
      <c r="AX80" s="107" t="s">
        <v>571</v>
      </c>
      <c r="AY80" s="31" t="s">
        <v>586</v>
      </c>
      <c r="AZ80" s="28"/>
      <c r="BA80" s="28"/>
      <c r="BB80" s="28"/>
      <c r="BC80" s="220"/>
      <c r="BD80" s="29"/>
    </row>
    <row r="81" spans="1:56" s="13" customFormat="1" ht="409.6" x14ac:dyDescent="0.3">
      <c r="A81" s="309"/>
      <c r="B81" s="316"/>
      <c r="C81" s="309"/>
      <c r="D81" s="309"/>
      <c r="E81" s="309"/>
      <c r="F81" s="309"/>
      <c r="G81" s="309"/>
      <c r="H81" s="309"/>
      <c r="I81" s="309"/>
      <c r="J81" s="317"/>
      <c r="K81" s="319"/>
      <c r="L81" s="315"/>
      <c r="M81" s="315"/>
      <c r="N81" s="307"/>
      <c r="O81" s="307"/>
      <c r="P81" s="307"/>
      <c r="Q81" s="307"/>
      <c r="R81" s="72" t="s">
        <v>599</v>
      </c>
      <c r="S81" s="72" t="s">
        <v>600</v>
      </c>
      <c r="T81" s="72" t="s">
        <v>390</v>
      </c>
      <c r="U81" s="88">
        <v>0</v>
      </c>
      <c r="V81" s="17">
        <f t="shared" si="21"/>
        <v>12641</v>
      </c>
      <c r="W81" s="18" t="s">
        <v>601</v>
      </c>
      <c r="X81" s="18" t="s">
        <v>602</v>
      </c>
      <c r="Y81" s="89">
        <v>12000</v>
      </c>
      <c r="Z81" s="20">
        <v>12641</v>
      </c>
      <c r="AA81" s="89">
        <v>13000</v>
      </c>
      <c r="AB81" s="89">
        <v>13023</v>
      </c>
      <c r="AC81" s="90">
        <v>13200</v>
      </c>
      <c r="AD81" s="91">
        <v>1885</v>
      </c>
      <c r="AE81" s="127">
        <v>7126</v>
      </c>
      <c r="AF81" s="37"/>
      <c r="AG81" s="129"/>
      <c r="AH81" s="130"/>
      <c r="AI81" s="21">
        <f t="shared" si="22"/>
        <v>9011</v>
      </c>
      <c r="AJ81" s="88"/>
      <c r="AK81" s="88">
        <v>13400</v>
      </c>
      <c r="AL81" s="88"/>
      <c r="AM81" s="18" t="s">
        <v>603</v>
      </c>
      <c r="AN81" s="18" t="s">
        <v>604</v>
      </c>
      <c r="AO81" s="131" t="s">
        <v>605</v>
      </c>
      <c r="AP81" s="131" t="s">
        <v>570</v>
      </c>
      <c r="AQ81" s="91"/>
      <c r="AR81" s="91"/>
      <c r="AS81" s="92"/>
      <c r="AT81" s="92"/>
      <c r="AU81" s="17">
        <f>+_xlfn.IFS(T81="Acumulado",Y81+AA81+AC81+AK81,T81="Capacidad",AK81,T81="Flujo",AK81,T81="Reducción",AK81,T81="Stock",AK81)</f>
        <v>51600</v>
      </c>
      <c r="AV81" s="17">
        <f>+_xlfn.IFS(T81="Acumulado",Z81+AB81+AI81+AJ81+AL81,T81="Capacidad",AI81,T81="Flujo",AI81,T81="Reducción",AI81,T81="Stock",AI81)</f>
        <v>34675</v>
      </c>
      <c r="AW81" s="308"/>
      <c r="AX81" s="107" t="s">
        <v>571</v>
      </c>
      <c r="AY81" s="31" t="s">
        <v>586</v>
      </c>
      <c r="AZ81" s="28"/>
      <c r="BA81" s="28"/>
      <c r="BB81" s="28"/>
      <c r="BC81" s="220"/>
      <c r="BD81" s="29"/>
    </row>
    <row r="82" spans="1:56" s="13" customFormat="1" ht="183.6" x14ac:dyDescent="0.3">
      <c r="A82" s="309"/>
      <c r="B82" s="283"/>
      <c r="C82" s="309"/>
      <c r="D82" s="309"/>
      <c r="E82" s="309"/>
      <c r="F82" s="309"/>
      <c r="G82" s="309"/>
      <c r="H82" s="309"/>
      <c r="I82" s="309"/>
      <c r="J82" s="317"/>
      <c r="K82" s="320"/>
      <c r="L82" s="315"/>
      <c r="M82" s="315"/>
      <c r="N82" s="307"/>
      <c r="O82" s="307"/>
      <c r="P82" s="307"/>
      <c r="Q82" s="307"/>
      <c r="R82" s="72" t="s">
        <v>606</v>
      </c>
      <c r="S82" s="72" t="s">
        <v>607</v>
      </c>
      <c r="T82" s="72" t="s">
        <v>390</v>
      </c>
      <c r="U82" s="88">
        <v>0</v>
      </c>
      <c r="V82" s="88">
        <f t="shared" si="21"/>
        <v>0</v>
      </c>
      <c r="W82" s="18" t="s">
        <v>608</v>
      </c>
      <c r="X82" s="18" t="s">
        <v>609</v>
      </c>
      <c r="Y82" s="89">
        <v>4</v>
      </c>
      <c r="Z82" s="20">
        <v>0</v>
      </c>
      <c r="AA82" s="89">
        <v>0</v>
      </c>
      <c r="AB82" s="89">
        <v>4</v>
      </c>
      <c r="AC82" s="89" t="s">
        <v>610</v>
      </c>
      <c r="AD82" s="89" t="s">
        <v>610</v>
      </c>
      <c r="AE82" s="89" t="s">
        <v>610</v>
      </c>
      <c r="AF82" s="247"/>
      <c r="AG82" s="247"/>
      <c r="AH82" s="129"/>
      <c r="AI82" s="89" t="s">
        <v>610</v>
      </c>
      <c r="AJ82" s="88"/>
      <c r="AK82" s="88">
        <v>0</v>
      </c>
      <c r="AL82" s="88"/>
      <c r="AM82" s="89" t="s">
        <v>610</v>
      </c>
      <c r="AN82" s="89" t="s">
        <v>610</v>
      </c>
      <c r="AO82" s="89" t="s">
        <v>610</v>
      </c>
      <c r="AP82" s="89" t="s">
        <v>610</v>
      </c>
      <c r="AQ82" s="91"/>
      <c r="AR82" s="91"/>
      <c r="AS82" s="92"/>
      <c r="AT82" s="92"/>
      <c r="AU82" s="19">
        <f>AB82</f>
        <v>4</v>
      </c>
      <c r="AV82" s="19">
        <v>4</v>
      </c>
      <c r="AW82" s="285"/>
      <c r="AX82" s="107" t="s">
        <v>571</v>
      </c>
      <c r="AY82" s="31" t="s">
        <v>586</v>
      </c>
      <c r="AZ82" s="28"/>
      <c r="BA82" s="28"/>
      <c r="BB82" s="28"/>
      <c r="BC82" s="220"/>
      <c r="BD82" s="29"/>
    </row>
    <row r="83" spans="1:56" s="13" customFormat="1" ht="81" customHeight="1" x14ac:dyDescent="0.3">
      <c r="A83" s="309" t="s">
        <v>309</v>
      </c>
      <c r="B83" s="282" t="s">
        <v>611</v>
      </c>
      <c r="C83" s="309" t="s">
        <v>62</v>
      </c>
      <c r="D83" s="309" t="s">
        <v>311</v>
      </c>
      <c r="E83" s="309" t="s">
        <v>612</v>
      </c>
      <c r="F83" s="309" t="s">
        <v>613</v>
      </c>
      <c r="G83" s="309" t="s">
        <v>61</v>
      </c>
      <c r="H83" s="309" t="s">
        <v>62</v>
      </c>
      <c r="I83" s="309" t="s">
        <v>62</v>
      </c>
      <c r="J83" s="310"/>
      <c r="K83" s="311"/>
      <c r="L83" s="314"/>
      <c r="M83" s="314"/>
      <c r="N83" s="307"/>
      <c r="O83" s="307"/>
      <c r="P83" s="307" t="s">
        <v>614</v>
      </c>
      <c r="Q83" s="307" t="s">
        <v>614</v>
      </c>
      <c r="R83" s="72" t="s">
        <v>615</v>
      </c>
      <c r="S83" s="72" t="s">
        <v>616</v>
      </c>
      <c r="T83" s="72" t="s">
        <v>99</v>
      </c>
      <c r="U83" s="88">
        <v>0</v>
      </c>
      <c r="V83" s="17">
        <f t="shared" si="21"/>
        <v>1</v>
      </c>
      <c r="W83" s="18" t="s">
        <v>617</v>
      </c>
      <c r="X83" s="18" t="s">
        <v>618</v>
      </c>
      <c r="Y83" s="89">
        <v>1</v>
      </c>
      <c r="Z83" s="20">
        <v>1</v>
      </c>
      <c r="AA83" s="89">
        <v>1</v>
      </c>
      <c r="AB83" s="89">
        <v>1</v>
      </c>
      <c r="AC83" s="90">
        <v>1</v>
      </c>
      <c r="AD83" s="251">
        <v>0</v>
      </c>
      <c r="AE83" s="252">
        <v>0</v>
      </c>
      <c r="AF83" s="44"/>
      <c r="AG83" s="129"/>
      <c r="AH83" s="129"/>
      <c r="AI83" s="21">
        <f>AD83</f>
        <v>0</v>
      </c>
      <c r="AJ83" s="88"/>
      <c r="AK83" s="88">
        <v>1</v>
      </c>
      <c r="AL83" s="88"/>
      <c r="AM83" s="18" t="s">
        <v>619</v>
      </c>
      <c r="AN83" s="18" t="s">
        <v>62</v>
      </c>
      <c r="AO83" s="25" t="s">
        <v>619</v>
      </c>
      <c r="AP83" s="25" t="s">
        <v>62</v>
      </c>
      <c r="AQ83" s="91"/>
      <c r="AR83" s="91"/>
      <c r="AS83" s="92"/>
      <c r="AT83" s="92"/>
      <c r="AU83" s="17">
        <f>+_xlfn.IFS(T83="Acumulado",Y83+AA83+AC83+AK83,T83="Capacidad",AK83,T83="Flujo",AK83,T83="Reducción",AK83,T83="Stock",AK83)</f>
        <v>1</v>
      </c>
      <c r="AV83" s="17">
        <f>AB83</f>
        <v>1</v>
      </c>
      <c r="AW83" s="284" t="s">
        <v>620</v>
      </c>
      <c r="AX83" s="107" t="s">
        <v>621</v>
      </c>
      <c r="AY83" s="31" t="s">
        <v>622</v>
      </c>
      <c r="AZ83" s="28"/>
      <c r="BA83" s="28"/>
      <c r="BB83" s="28"/>
      <c r="BC83" s="29"/>
      <c r="BD83" s="29"/>
    </row>
    <row r="84" spans="1:56" s="13" customFormat="1" ht="202.5" customHeight="1" x14ac:dyDescent="0.3">
      <c r="A84" s="309"/>
      <c r="B84" s="316"/>
      <c r="C84" s="309"/>
      <c r="D84" s="309"/>
      <c r="E84" s="309"/>
      <c r="F84" s="309"/>
      <c r="G84" s="309"/>
      <c r="H84" s="309"/>
      <c r="I84" s="309"/>
      <c r="J84" s="310"/>
      <c r="K84" s="312"/>
      <c r="L84" s="315"/>
      <c r="M84" s="315"/>
      <c r="N84" s="307"/>
      <c r="O84" s="307"/>
      <c r="P84" s="307"/>
      <c r="Q84" s="307"/>
      <c r="R84" s="72" t="s">
        <v>623</v>
      </c>
      <c r="S84" s="72" t="s">
        <v>624</v>
      </c>
      <c r="T84" s="72" t="s">
        <v>84</v>
      </c>
      <c r="U84" s="88">
        <v>124</v>
      </c>
      <c r="V84" s="88">
        <v>124</v>
      </c>
      <c r="W84" s="91" t="s">
        <v>625</v>
      </c>
      <c r="X84" s="91" t="s">
        <v>626</v>
      </c>
      <c r="Y84" s="89">
        <v>1000</v>
      </c>
      <c r="Z84" s="20">
        <v>897</v>
      </c>
      <c r="AA84" s="89">
        <v>1000</v>
      </c>
      <c r="AB84" s="89">
        <v>91</v>
      </c>
      <c r="AC84" s="90">
        <v>1500</v>
      </c>
      <c r="AD84" s="251">
        <v>0</v>
      </c>
      <c r="AE84" s="252">
        <v>0</v>
      </c>
      <c r="AF84" s="44"/>
      <c r="AG84" s="129"/>
      <c r="AH84" s="129"/>
      <c r="AI84" s="21">
        <f t="shared" ref="AI84:AI87" si="23">AD84</f>
        <v>0</v>
      </c>
      <c r="AJ84" s="88"/>
      <c r="AK84" s="88">
        <v>2000</v>
      </c>
      <c r="AL84" s="88"/>
      <c r="AM84" s="18" t="s">
        <v>619</v>
      </c>
      <c r="AN84" s="18" t="s">
        <v>62</v>
      </c>
      <c r="AO84" s="25" t="s">
        <v>619</v>
      </c>
      <c r="AP84" s="25" t="s">
        <v>62</v>
      </c>
      <c r="AQ84" s="91"/>
      <c r="AR84" s="91"/>
      <c r="AS84" s="92"/>
      <c r="AT84" s="92"/>
      <c r="AU84" s="17">
        <f>+_xlfn.IFS(T84="Acumulado",Y84+AA84+AC84+AK84,T84="Capacidad",AK84,T84="Flujo",AK84,T84="Reducción",AK84,T84="Stock",AK84)</f>
        <v>2000</v>
      </c>
      <c r="AV84" s="17">
        <f>+_xlfn.IFS(T84="Acumulado",Z84+AI84+AJ84+AL84,T84="Capacidad",AI84,T84="Flujo",AI84,T84="Reducción",AI84,T84="Stock",AI84)</f>
        <v>0</v>
      </c>
      <c r="AW84" s="308"/>
      <c r="AX84" s="107" t="s">
        <v>621</v>
      </c>
      <c r="AY84" s="31" t="s">
        <v>622</v>
      </c>
      <c r="AZ84" s="28"/>
      <c r="BA84" s="28"/>
      <c r="BB84" s="28"/>
      <c r="BC84" s="29"/>
      <c r="BD84" s="29"/>
    </row>
    <row r="85" spans="1:56" ht="121.5" customHeight="1" x14ac:dyDescent="0.3">
      <c r="A85" s="309"/>
      <c r="B85" s="316"/>
      <c r="C85" s="309"/>
      <c r="D85" s="309"/>
      <c r="E85" s="309"/>
      <c r="F85" s="309"/>
      <c r="G85" s="309"/>
      <c r="H85" s="309"/>
      <c r="I85" s="309"/>
      <c r="J85" s="310"/>
      <c r="K85" s="312"/>
      <c r="L85" s="315"/>
      <c r="M85" s="315"/>
      <c r="N85" s="307"/>
      <c r="O85" s="307"/>
      <c r="P85" s="307"/>
      <c r="Q85" s="307"/>
      <c r="R85" s="72" t="s">
        <v>627</v>
      </c>
      <c r="S85" s="72" t="s">
        <v>628</v>
      </c>
      <c r="T85" s="72" t="s">
        <v>99</v>
      </c>
      <c r="U85" s="88">
        <v>0</v>
      </c>
      <c r="V85" s="17">
        <f t="shared" ref="V85:V87" si="24">Z85</f>
        <v>1</v>
      </c>
      <c r="W85" s="18" t="s">
        <v>629</v>
      </c>
      <c r="X85" s="18" t="s">
        <v>630</v>
      </c>
      <c r="Y85" s="89">
        <v>1</v>
      </c>
      <c r="Z85" s="20">
        <v>1</v>
      </c>
      <c r="AA85" s="89">
        <v>1</v>
      </c>
      <c r="AB85" s="89">
        <v>1</v>
      </c>
      <c r="AC85" s="90">
        <v>1</v>
      </c>
      <c r="AD85" s="129">
        <v>0</v>
      </c>
      <c r="AE85" s="95">
        <v>0</v>
      </c>
      <c r="AF85" s="44"/>
      <c r="AG85" s="129"/>
      <c r="AH85" s="129"/>
      <c r="AI85" s="21">
        <f t="shared" si="23"/>
        <v>0</v>
      </c>
      <c r="AJ85" s="88"/>
      <c r="AK85" s="88">
        <v>1</v>
      </c>
      <c r="AL85" s="88"/>
      <c r="AM85" s="18" t="s">
        <v>619</v>
      </c>
      <c r="AN85" s="18" t="s">
        <v>62</v>
      </c>
      <c r="AO85" s="25" t="s">
        <v>619</v>
      </c>
      <c r="AP85" s="25" t="s">
        <v>62</v>
      </c>
      <c r="AQ85" s="91"/>
      <c r="AR85" s="91"/>
      <c r="AS85" s="92"/>
      <c r="AT85" s="92"/>
      <c r="AU85" s="17">
        <f>+_xlfn.IFS(T85="Acumulado",Y85+AA85+AC85+AK85,T85="Capacidad",AK85,T85="Flujo",AK85,T85="Reducción",AK85,T85="Stock",AK85)</f>
        <v>1</v>
      </c>
      <c r="AV85" s="17">
        <f>AB85</f>
        <v>1</v>
      </c>
      <c r="AW85" s="308"/>
      <c r="AX85" s="107" t="s">
        <v>621</v>
      </c>
      <c r="AY85" s="31" t="s">
        <v>622</v>
      </c>
      <c r="AZ85" s="28"/>
      <c r="BA85" s="28"/>
      <c r="BB85" s="28"/>
      <c r="BC85" s="29"/>
      <c r="BD85" s="29"/>
    </row>
    <row r="86" spans="1:56" ht="40.5" customHeight="1" x14ac:dyDescent="0.3">
      <c r="A86" s="309"/>
      <c r="B86" s="316"/>
      <c r="C86" s="309"/>
      <c r="D86" s="309"/>
      <c r="E86" s="309"/>
      <c r="F86" s="309"/>
      <c r="G86" s="309"/>
      <c r="H86" s="309"/>
      <c r="I86" s="309"/>
      <c r="J86" s="310"/>
      <c r="K86" s="312"/>
      <c r="L86" s="315"/>
      <c r="M86" s="315"/>
      <c r="N86" s="307"/>
      <c r="O86" s="307"/>
      <c r="P86" s="307"/>
      <c r="Q86" s="307"/>
      <c r="R86" s="72" t="s">
        <v>631</v>
      </c>
      <c r="S86" s="72" t="s">
        <v>632</v>
      </c>
      <c r="T86" s="72" t="s">
        <v>99</v>
      </c>
      <c r="U86" s="72">
        <v>0</v>
      </c>
      <c r="V86" s="16">
        <f t="shared" si="24"/>
        <v>1</v>
      </c>
      <c r="W86" s="73" t="s">
        <v>62</v>
      </c>
      <c r="X86" s="73" t="s">
        <v>62</v>
      </c>
      <c r="Y86" s="74">
        <v>1</v>
      </c>
      <c r="Z86" s="57">
        <v>1</v>
      </c>
      <c r="AA86" s="74">
        <v>0</v>
      </c>
      <c r="AB86" s="74">
        <v>0</v>
      </c>
      <c r="AC86" s="30">
        <v>0</v>
      </c>
      <c r="AD86" s="23">
        <v>0</v>
      </c>
      <c r="AE86" s="21">
        <v>0</v>
      </c>
      <c r="AF86" s="102"/>
      <c r="AG86" s="129"/>
      <c r="AH86" s="253"/>
      <c r="AI86" s="21">
        <f t="shared" si="23"/>
        <v>0</v>
      </c>
      <c r="AJ86" s="80"/>
      <c r="AK86" s="75" t="s">
        <v>590</v>
      </c>
      <c r="AL86" s="80"/>
      <c r="AM86" s="254" t="s">
        <v>633</v>
      </c>
      <c r="AN86" s="254" t="s">
        <v>633</v>
      </c>
      <c r="AO86" s="254" t="s">
        <v>633</v>
      </c>
      <c r="AP86" s="254" t="s">
        <v>633</v>
      </c>
      <c r="AQ86" s="255"/>
      <c r="AR86" s="255"/>
      <c r="AS86" s="256"/>
      <c r="AT86" s="256"/>
      <c r="AU86" s="257">
        <v>1</v>
      </c>
      <c r="AV86" s="64">
        <f>+_xlfn.IFS(T86="Acumulado",Z86+AI86+AJ86+AL86,T86="Capacidad",AI86,T86="Flujo",AI86,T86="Reducción",AI86,T86="Stock",AI86)</f>
        <v>0</v>
      </c>
      <c r="AW86" s="308"/>
      <c r="AX86" s="107" t="s">
        <v>621</v>
      </c>
      <c r="AY86" s="31" t="s">
        <v>622</v>
      </c>
      <c r="AZ86" s="28"/>
      <c r="BA86" s="28"/>
      <c r="BB86" s="28"/>
      <c r="BC86" s="29"/>
      <c r="BD86" s="29"/>
    </row>
    <row r="87" spans="1:56" ht="121.5" customHeight="1" x14ac:dyDescent="0.3">
      <c r="A87" s="309"/>
      <c r="B87" s="283"/>
      <c r="C87" s="309"/>
      <c r="D87" s="309"/>
      <c r="E87" s="309"/>
      <c r="F87" s="309"/>
      <c r="G87" s="309"/>
      <c r="H87" s="309"/>
      <c r="I87" s="309"/>
      <c r="J87" s="310"/>
      <c r="K87" s="313"/>
      <c r="L87" s="315"/>
      <c r="M87" s="315"/>
      <c r="N87" s="307"/>
      <c r="O87" s="307"/>
      <c r="P87" s="307"/>
      <c r="Q87" s="307"/>
      <c r="R87" s="72" t="s">
        <v>634</v>
      </c>
      <c r="S87" s="72" t="s">
        <v>635</v>
      </c>
      <c r="T87" s="72" t="s">
        <v>84</v>
      </c>
      <c r="U87" s="88">
        <v>0</v>
      </c>
      <c r="V87" s="17">
        <f t="shared" si="24"/>
        <v>7</v>
      </c>
      <c r="W87" s="18" t="s">
        <v>636</v>
      </c>
      <c r="X87" s="18" t="s">
        <v>637</v>
      </c>
      <c r="Y87" s="89">
        <v>7</v>
      </c>
      <c r="Z87" s="20">
        <v>7</v>
      </c>
      <c r="AA87" s="89">
        <v>7</v>
      </c>
      <c r="AB87" s="89">
        <v>7</v>
      </c>
      <c r="AC87" s="90">
        <v>7</v>
      </c>
      <c r="AD87" s="129">
        <v>0</v>
      </c>
      <c r="AE87" s="95">
        <v>0</v>
      </c>
      <c r="AF87" s="44"/>
      <c r="AG87" s="129"/>
      <c r="AH87" s="129"/>
      <c r="AI87" s="21">
        <f t="shared" si="23"/>
        <v>0</v>
      </c>
      <c r="AJ87" s="88"/>
      <c r="AK87" s="88">
        <v>7</v>
      </c>
      <c r="AL87" s="88"/>
      <c r="AM87" s="18" t="s">
        <v>619</v>
      </c>
      <c r="AN87" s="18" t="s">
        <v>62</v>
      </c>
      <c r="AO87" s="25" t="s">
        <v>619</v>
      </c>
      <c r="AP87" s="25" t="s">
        <v>62</v>
      </c>
      <c r="AQ87" s="91"/>
      <c r="AR87" s="91"/>
      <c r="AS87" s="92"/>
      <c r="AT87" s="92"/>
      <c r="AU87" s="17">
        <f t="shared" ref="AU87:AU93" si="25">+_xlfn.IFS(T87="Acumulado",Y87+AA87+AC87+AK87,T87="Capacidad",AK87,T87="Flujo",AK87,T87="Reducción",AK87,T87="Stock",AK87)</f>
        <v>7</v>
      </c>
      <c r="AV87" s="17">
        <f>+_xlfn.IFS(T87="Acumulado",Z87+AI87+AJ87+AL87,T87="Capacidad",AI87,T87="Flujo",AI87,T87="Reducción",AI87,T87="Stock",AI87)</f>
        <v>0</v>
      </c>
      <c r="AW87" s="285"/>
      <c r="AX87" s="107" t="s">
        <v>621</v>
      </c>
      <c r="AY87" s="31" t="s">
        <v>622</v>
      </c>
      <c r="AZ87" s="28"/>
      <c r="BA87" s="28"/>
      <c r="BB87" s="28"/>
      <c r="BC87" s="29"/>
      <c r="BD87" s="29"/>
    </row>
    <row r="88" spans="1:56" ht="202.5" customHeight="1" x14ac:dyDescent="0.3">
      <c r="A88" s="295" t="s">
        <v>55</v>
      </c>
      <c r="B88" s="295" t="s">
        <v>91</v>
      </c>
      <c r="C88" s="295" t="s">
        <v>57</v>
      </c>
      <c r="D88" s="295" t="s">
        <v>311</v>
      </c>
      <c r="E88" s="295" t="s">
        <v>638</v>
      </c>
      <c r="F88" s="295" t="s">
        <v>639</v>
      </c>
      <c r="G88" s="295" t="s">
        <v>61</v>
      </c>
      <c r="H88" s="295" t="s">
        <v>509</v>
      </c>
      <c r="I88" s="295" t="s">
        <v>510</v>
      </c>
      <c r="J88" s="298">
        <v>50481316627</v>
      </c>
      <c r="K88" s="301">
        <v>50481316623.720001</v>
      </c>
      <c r="L88" s="304">
        <v>53523800000</v>
      </c>
      <c r="M88" s="286">
        <v>52980327050</v>
      </c>
      <c r="N88" s="289">
        <v>27264544334</v>
      </c>
      <c r="O88" s="289">
        <v>2379963077.9899998</v>
      </c>
      <c r="P88" s="289">
        <f>(N88*0.03)+N88</f>
        <v>28082480664.02</v>
      </c>
      <c r="Q88" s="292" t="s">
        <v>640</v>
      </c>
      <c r="R88" s="16" t="s">
        <v>641</v>
      </c>
      <c r="S88" s="16" t="s">
        <v>642</v>
      </c>
      <c r="T88" s="16" t="s">
        <v>67</v>
      </c>
      <c r="U88" s="17">
        <v>3</v>
      </c>
      <c r="V88" s="17">
        <v>5</v>
      </c>
      <c r="W88" s="18" t="s">
        <v>643</v>
      </c>
      <c r="X88" s="18" t="s">
        <v>644</v>
      </c>
      <c r="Y88" s="19">
        <v>5</v>
      </c>
      <c r="Z88" s="20">
        <v>5</v>
      </c>
      <c r="AA88" s="19">
        <v>4</v>
      </c>
      <c r="AB88" s="19">
        <v>4</v>
      </c>
      <c r="AC88" s="30">
        <v>1</v>
      </c>
      <c r="AD88" s="23">
        <v>0</v>
      </c>
      <c r="AE88" s="21">
        <v>1</v>
      </c>
      <c r="AF88" s="37"/>
      <c r="AG88" s="23"/>
      <c r="AH88" s="23"/>
      <c r="AI88" s="21">
        <f>AE88</f>
        <v>1</v>
      </c>
      <c r="AJ88" s="258"/>
      <c r="AK88" s="17">
        <v>3</v>
      </c>
      <c r="AL88" s="258">
        <v>0</v>
      </c>
      <c r="AM88" s="18" t="s">
        <v>645</v>
      </c>
      <c r="AN88" s="18" t="s">
        <v>646</v>
      </c>
      <c r="AO88" s="24" t="s">
        <v>647</v>
      </c>
      <c r="AP88" s="24" t="s">
        <v>646</v>
      </c>
      <c r="AQ88" s="18"/>
      <c r="AR88" s="18"/>
      <c r="AS88" s="25"/>
      <c r="AT88" s="25"/>
      <c r="AU88" s="17">
        <f t="shared" si="25"/>
        <v>13</v>
      </c>
      <c r="AV88" s="17">
        <f t="shared" ref="AV88:AV93" si="26">+_xlfn.IFS(T88="Acumulado",Z88+AB88+AI88+AJ88+AL88,T88="Capacidad",AI88,T88="Flujo",AI88,T88="Reducción",AI88,T88="Stock",AI88)</f>
        <v>10</v>
      </c>
      <c r="AW88" s="292" t="s">
        <v>518</v>
      </c>
      <c r="AX88" s="225" t="s">
        <v>518</v>
      </c>
      <c r="AY88" s="31" t="s">
        <v>648</v>
      </c>
      <c r="AZ88" s="164"/>
      <c r="BA88" s="28"/>
      <c r="BB88" s="226"/>
      <c r="BC88" s="29"/>
      <c r="BD88" s="29"/>
    </row>
    <row r="89" spans="1:56" ht="202.5" customHeight="1" x14ac:dyDescent="0.3">
      <c r="A89" s="296"/>
      <c r="B89" s="296"/>
      <c r="C89" s="296"/>
      <c r="D89" s="296"/>
      <c r="E89" s="296"/>
      <c r="F89" s="296"/>
      <c r="G89" s="296"/>
      <c r="H89" s="296"/>
      <c r="I89" s="296"/>
      <c r="J89" s="299">
        <v>0</v>
      </c>
      <c r="K89" s="302"/>
      <c r="L89" s="305"/>
      <c r="M89" s="287"/>
      <c r="N89" s="290"/>
      <c r="O89" s="290"/>
      <c r="P89" s="290"/>
      <c r="Q89" s="293"/>
      <c r="R89" s="16" t="s">
        <v>649</v>
      </c>
      <c r="S89" s="16" t="s">
        <v>650</v>
      </c>
      <c r="T89" s="16" t="s">
        <v>67</v>
      </c>
      <c r="U89" s="17">
        <v>42</v>
      </c>
      <c r="V89" s="17">
        <v>130</v>
      </c>
      <c r="W89" s="18" t="s">
        <v>651</v>
      </c>
      <c r="X89" s="18" t="s">
        <v>652</v>
      </c>
      <c r="Y89" s="19">
        <v>130</v>
      </c>
      <c r="Z89" s="20">
        <v>130</v>
      </c>
      <c r="AA89" s="19">
        <v>170</v>
      </c>
      <c r="AB89" s="19">
        <v>170</v>
      </c>
      <c r="AC89" s="30">
        <v>0</v>
      </c>
      <c r="AD89" s="23">
        <v>0</v>
      </c>
      <c r="AE89" s="21">
        <v>0</v>
      </c>
      <c r="AF89" s="37"/>
      <c r="AG89" s="23"/>
      <c r="AH89" s="23"/>
      <c r="AI89" s="21">
        <f t="shared" ref="AI89" si="27">AD89</f>
        <v>0</v>
      </c>
      <c r="AJ89" s="17"/>
      <c r="AK89" s="17">
        <v>100</v>
      </c>
      <c r="AL89" s="17">
        <v>0</v>
      </c>
      <c r="AM89" s="254" t="s">
        <v>633</v>
      </c>
      <c r="AN89" s="254" t="s">
        <v>633</v>
      </c>
      <c r="AO89" s="254" t="s">
        <v>633</v>
      </c>
      <c r="AP89" s="254" t="s">
        <v>633</v>
      </c>
      <c r="AQ89" s="18"/>
      <c r="AR89" s="18"/>
      <c r="AS89" s="25"/>
      <c r="AT89" s="25"/>
      <c r="AU89" s="17">
        <f t="shared" si="25"/>
        <v>400</v>
      </c>
      <c r="AV89" s="17">
        <f t="shared" si="26"/>
        <v>300</v>
      </c>
      <c r="AW89" s="293"/>
      <c r="AX89" s="225" t="s">
        <v>518</v>
      </c>
      <c r="AY89" s="31" t="s">
        <v>648</v>
      </c>
      <c r="AZ89" s="164"/>
      <c r="BA89" s="28"/>
      <c r="BB89" s="226"/>
      <c r="BC89" s="29"/>
      <c r="BD89" s="29"/>
    </row>
    <row r="90" spans="1:56" ht="202.5" customHeight="1" x14ac:dyDescent="0.3">
      <c r="A90" s="296"/>
      <c r="B90" s="296"/>
      <c r="C90" s="296"/>
      <c r="D90" s="296"/>
      <c r="E90" s="296"/>
      <c r="F90" s="296"/>
      <c r="G90" s="296"/>
      <c r="H90" s="296"/>
      <c r="I90" s="296"/>
      <c r="J90" s="299"/>
      <c r="K90" s="302"/>
      <c r="L90" s="305"/>
      <c r="M90" s="287"/>
      <c r="N90" s="290"/>
      <c r="O90" s="290"/>
      <c r="P90" s="290"/>
      <c r="Q90" s="293"/>
      <c r="R90" s="16" t="s">
        <v>653</v>
      </c>
      <c r="S90" s="16" t="s">
        <v>654</v>
      </c>
      <c r="T90" s="16" t="s">
        <v>67</v>
      </c>
      <c r="U90" s="17">
        <v>0</v>
      </c>
      <c r="V90" s="17">
        <v>0</v>
      </c>
      <c r="W90" s="18" t="s">
        <v>655</v>
      </c>
      <c r="X90" s="18" t="s">
        <v>656</v>
      </c>
      <c r="Y90" s="19"/>
      <c r="Z90" s="20"/>
      <c r="AA90" s="19">
        <v>100</v>
      </c>
      <c r="AB90" s="19">
        <v>239</v>
      </c>
      <c r="AC90" s="30">
        <v>132</v>
      </c>
      <c r="AD90" s="23">
        <v>0</v>
      </c>
      <c r="AE90" s="21">
        <v>150</v>
      </c>
      <c r="AF90" s="37"/>
      <c r="AG90" s="23"/>
      <c r="AH90" s="23"/>
      <c r="AI90" s="21">
        <f>AE90</f>
        <v>150</v>
      </c>
      <c r="AJ90" s="17"/>
      <c r="AK90" s="17">
        <v>100</v>
      </c>
      <c r="AL90" s="17"/>
      <c r="AM90" s="18" t="s">
        <v>657</v>
      </c>
      <c r="AN90" s="18" t="s">
        <v>62</v>
      </c>
      <c r="AO90" s="24" t="s">
        <v>658</v>
      </c>
      <c r="AP90" s="24" t="s">
        <v>62</v>
      </c>
      <c r="AQ90" s="18"/>
      <c r="AR90" s="18"/>
      <c r="AS90" s="25"/>
      <c r="AT90" s="25"/>
      <c r="AU90" s="17">
        <f t="shared" si="25"/>
        <v>332</v>
      </c>
      <c r="AV90" s="17">
        <f t="shared" si="26"/>
        <v>389</v>
      </c>
      <c r="AW90" s="293"/>
      <c r="AX90" s="225" t="s">
        <v>518</v>
      </c>
      <c r="AY90" s="31" t="s">
        <v>648</v>
      </c>
      <c r="AZ90" s="164"/>
      <c r="BA90" s="28"/>
      <c r="BB90" s="226"/>
      <c r="BC90" s="29"/>
      <c r="BD90" s="29"/>
    </row>
    <row r="91" spans="1:56" ht="409.5" customHeight="1" x14ac:dyDescent="0.3">
      <c r="A91" s="297"/>
      <c r="B91" s="297"/>
      <c r="C91" s="297"/>
      <c r="D91" s="297"/>
      <c r="E91" s="297"/>
      <c r="F91" s="297"/>
      <c r="G91" s="297"/>
      <c r="H91" s="297"/>
      <c r="I91" s="297"/>
      <c r="J91" s="300">
        <v>0</v>
      </c>
      <c r="K91" s="303"/>
      <c r="L91" s="306"/>
      <c r="M91" s="288"/>
      <c r="N91" s="291"/>
      <c r="O91" s="291"/>
      <c r="P91" s="291"/>
      <c r="Q91" s="294"/>
      <c r="R91" s="16" t="s">
        <v>653</v>
      </c>
      <c r="S91" s="16" t="s">
        <v>659</v>
      </c>
      <c r="T91" s="16" t="s">
        <v>67</v>
      </c>
      <c r="U91" s="17">
        <v>978</v>
      </c>
      <c r="V91" s="17">
        <v>978</v>
      </c>
      <c r="W91" s="18" t="s">
        <v>660</v>
      </c>
      <c r="X91" s="18" t="s">
        <v>661</v>
      </c>
      <c r="Y91" s="19">
        <v>932</v>
      </c>
      <c r="Z91" s="20">
        <v>1583</v>
      </c>
      <c r="AA91" s="19">
        <v>1227</v>
      </c>
      <c r="AB91" s="19">
        <v>1227</v>
      </c>
      <c r="AC91" s="30">
        <v>827</v>
      </c>
      <c r="AD91" s="23">
        <v>0</v>
      </c>
      <c r="AE91" s="21">
        <v>25</v>
      </c>
      <c r="AF91" s="37"/>
      <c r="AG91" s="23"/>
      <c r="AH91" s="23"/>
      <c r="AI91" s="21">
        <f>AE91</f>
        <v>25</v>
      </c>
      <c r="AJ91" s="17"/>
      <c r="AK91" s="17">
        <v>988</v>
      </c>
      <c r="AL91" s="17">
        <v>0</v>
      </c>
      <c r="AM91" s="18" t="s">
        <v>662</v>
      </c>
      <c r="AN91" s="18" t="s">
        <v>62</v>
      </c>
      <c r="AO91" s="24" t="s">
        <v>663</v>
      </c>
      <c r="AP91" s="24" t="s">
        <v>62</v>
      </c>
      <c r="AQ91" s="18"/>
      <c r="AR91" s="18"/>
      <c r="AS91" s="25"/>
      <c r="AT91" s="25"/>
      <c r="AU91" s="17">
        <f t="shared" si="25"/>
        <v>3974</v>
      </c>
      <c r="AV91" s="17">
        <f t="shared" si="26"/>
        <v>2835</v>
      </c>
      <c r="AW91" s="294"/>
      <c r="AX91" s="225" t="s">
        <v>518</v>
      </c>
      <c r="AY91" s="31" t="s">
        <v>648</v>
      </c>
      <c r="AZ91" s="28"/>
      <c r="BA91" s="28"/>
      <c r="BB91" s="226"/>
      <c r="BC91" s="29"/>
      <c r="BD91" s="87"/>
    </row>
    <row r="92" spans="1:56" ht="224.4" customHeight="1" x14ac:dyDescent="0.3">
      <c r="A92" s="282" t="s">
        <v>309</v>
      </c>
      <c r="B92" s="282" t="s">
        <v>664</v>
      </c>
      <c r="C92" s="282" t="s">
        <v>62</v>
      </c>
      <c r="D92" s="282" t="s">
        <v>311</v>
      </c>
      <c r="E92" s="69" t="s">
        <v>665</v>
      </c>
      <c r="F92" s="69" t="s">
        <v>666</v>
      </c>
      <c r="G92" s="69" t="s">
        <v>61</v>
      </c>
      <c r="H92" s="69" t="s">
        <v>62</v>
      </c>
      <c r="I92" s="69" t="s">
        <v>62</v>
      </c>
      <c r="J92" s="259"/>
      <c r="K92" s="259"/>
      <c r="L92" s="260">
        <v>0</v>
      </c>
      <c r="M92" s="260"/>
      <c r="N92" s="261">
        <v>0</v>
      </c>
      <c r="O92" s="261"/>
      <c r="P92" s="261">
        <v>0</v>
      </c>
      <c r="Q92" s="70" t="s">
        <v>112</v>
      </c>
      <c r="R92" s="70" t="s">
        <v>667</v>
      </c>
      <c r="S92" s="262" t="s">
        <v>668</v>
      </c>
      <c r="T92" s="262" t="s">
        <v>390</v>
      </c>
      <c r="U92" s="263">
        <v>0</v>
      </c>
      <c r="V92" s="17">
        <f t="shared" ref="V92:V93" si="28">Z92</f>
        <v>26</v>
      </c>
      <c r="W92" s="82" t="s">
        <v>669</v>
      </c>
      <c r="X92" s="82" t="s">
        <v>670</v>
      </c>
      <c r="Y92" s="264">
        <v>26</v>
      </c>
      <c r="Z92" s="20">
        <v>26</v>
      </c>
      <c r="AA92" s="264">
        <v>27</v>
      </c>
      <c r="AB92" s="264">
        <v>27</v>
      </c>
      <c r="AC92" s="265">
        <v>28</v>
      </c>
      <c r="AD92" s="251">
        <v>1</v>
      </c>
      <c r="AE92" s="266">
        <v>15</v>
      </c>
      <c r="AF92" s="37"/>
      <c r="AG92" s="267"/>
      <c r="AH92" s="267"/>
      <c r="AI92" s="21">
        <f t="shared" si="22"/>
        <v>16</v>
      </c>
      <c r="AJ92" s="263"/>
      <c r="AK92" s="263">
        <v>29</v>
      </c>
      <c r="AL92" s="263"/>
      <c r="AM92" s="82" t="s">
        <v>671</v>
      </c>
      <c r="AN92" s="82" t="s">
        <v>672</v>
      </c>
      <c r="AO92" s="268" t="s">
        <v>673</v>
      </c>
      <c r="AP92" s="268" t="s">
        <v>570</v>
      </c>
      <c r="AQ92" s="251"/>
      <c r="AR92" s="251"/>
      <c r="AS92" s="252"/>
      <c r="AT92" s="252"/>
      <c r="AU92" s="17">
        <f t="shared" si="25"/>
        <v>110</v>
      </c>
      <c r="AV92" s="17">
        <f t="shared" si="26"/>
        <v>69</v>
      </c>
      <c r="AW92" s="284" t="s">
        <v>571</v>
      </c>
      <c r="AX92" s="71" t="s">
        <v>571</v>
      </c>
      <c r="AY92" s="27" t="s">
        <v>674</v>
      </c>
      <c r="AZ92" s="28"/>
      <c r="BA92" s="28"/>
      <c r="BB92" s="28"/>
      <c r="BC92" s="29"/>
      <c r="BD92" s="29"/>
    </row>
    <row r="93" spans="1:56" ht="409.6" x14ac:dyDescent="0.3">
      <c r="A93" s="283"/>
      <c r="B93" s="283"/>
      <c r="C93" s="283"/>
      <c r="D93" s="283"/>
      <c r="E93" s="69" t="s">
        <v>675</v>
      </c>
      <c r="F93" s="69" t="s">
        <v>676</v>
      </c>
      <c r="G93" s="69" t="s">
        <v>61</v>
      </c>
      <c r="H93" s="69" t="s">
        <v>62</v>
      </c>
      <c r="I93" s="69" t="s">
        <v>62</v>
      </c>
      <c r="J93" s="259"/>
      <c r="K93" s="259"/>
      <c r="L93" s="260">
        <v>0</v>
      </c>
      <c r="M93" s="260"/>
      <c r="N93" s="261">
        <v>0</v>
      </c>
      <c r="O93" s="261"/>
      <c r="P93" s="261">
        <v>0</v>
      </c>
      <c r="Q93" s="70" t="s">
        <v>112</v>
      </c>
      <c r="R93" s="70" t="s">
        <v>677</v>
      </c>
      <c r="S93" s="262" t="s">
        <v>678</v>
      </c>
      <c r="T93" s="262" t="s">
        <v>390</v>
      </c>
      <c r="U93" s="263">
        <v>0</v>
      </c>
      <c r="V93" s="17">
        <f t="shared" si="28"/>
        <v>1528</v>
      </c>
      <c r="W93" s="82" t="s">
        <v>679</v>
      </c>
      <c r="X93" s="82" t="s">
        <v>680</v>
      </c>
      <c r="Y93" s="264">
        <v>1300</v>
      </c>
      <c r="Z93" s="20">
        <v>1528</v>
      </c>
      <c r="AA93" s="264">
        <v>1450</v>
      </c>
      <c r="AB93" s="264">
        <v>1460</v>
      </c>
      <c r="AC93" s="265">
        <v>1550</v>
      </c>
      <c r="AD93" s="251">
        <v>322</v>
      </c>
      <c r="AE93" s="266">
        <v>262</v>
      </c>
      <c r="AF93" s="37"/>
      <c r="AG93" s="267"/>
      <c r="AH93" s="267"/>
      <c r="AI93" s="21">
        <f>AD93+AE93+AG93+AH93</f>
        <v>584</v>
      </c>
      <c r="AJ93" s="263"/>
      <c r="AK93" s="263">
        <v>1700</v>
      </c>
      <c r="AL93" s="263"/>
      <c r="AM93" s="82" t="s">
        <v>681</v>
      </c>
      <c r="AN93" s="82" t="s">
        <v>568</v>
      </c>
      <c r="AO93" s="268" t="s">
        <v>682</v>
      </c>
      <c r="AP93" s="268" t="s">
        <v>683</v>
      </c>
      <c r="AQ93" s="251"/>
      <c r="AR93" s="251"/>
      <c r="AS93" s="252"/>
      <c r="AT93" s="252"/>
      <c r="AU93" s="17">
        <f t="shared" si="25"/>
        <v>6000</v>
      </c>
      <c r="AV93" s="17">
        <f t="shared" si="26"/>
        <v>3572</v>
      </c>
      <c r="AW93" s="285"/>
      <c r="AX93" s="269" t="s">
        <v>571</v>
      </c>
      <c r="AY93" s="27" t="s">
        <v>684</v>
      </c>
      <c r="AZ93" s="28"/>
      <c r="BA93" s="28"/>
      <c r="BB93" s="28"/>
      <c r="BC93" s="29"/>
      <c r="BD93" s="29"/>
    </row>
    <row r="94" spans="1:56" x14ac:dyDescent="0.3">
      <c r="AZ94" s="29"/>
      <c r="BA94" s="29"/>
      <c r="BB94" s="29"/>
      <c r="BC94" s="29"/>
      <c r="BD94" s="29"/>
    </row>
    <row r="95" spans="1:56" x14ac:dyDescent="0.3">
      <c r="AE95" s="146"/>
      <c r="AH95" s="146"/>
      <c r="AZ95" s="29"/>
      <c r="BA95" s="29"/>
      <c r="BB95" s="29"/>
      <c r="BC95" s="29"/>
      <c r="BD95" s="29"/>
    </row>
    <row r="96" spans="1:56" x14ac:dyDescent="0.3">
      <c r="AE96" s="146"/>
      <c r="AH96" s="146"/>
    </row>
    <row r="97" spans="35:35" x14ac:dyDescent="0.3">
      <c r="AI97" s="7"/>
    </row>
  </sheetData>
  <autoFilter ref="A8:BD8" xr:uid="{2F8EE21A-8391-4878-B629-41ED2F49CDB2}"/>
  <mergeCells count="322">
    <mergeCell ref="C9:C12"/>
    <mergeCell ref="D9:D12"/>
    <mergeCell ref="E9:E12"/>
    <mergeCell ref="F9:F12"/>
    <mergeCell ref="AW9:AW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 ref="K9:K12"/>
    <mergeCell ref="L9:L12"/>
    <mergeCell ref="A9:A12"/>
    <mergeCell ref="B9:B12"/>
    <mergeCell ref="P13:P14"/>
    <mergeCell ref="Q13:Q14"/>
    <mergeCell ref="R13:R14"/>
    <mergeCell ref="AW13:AW19"/>
    <mergeCell ref="A16:A18"/>
    <mergeCell ref="B16:B18"/>
    <mergeCell ref="C16:C18"/>
    <mergeCell ref="D16:D18"/>
    <mergeCell ref="E16:E18"/>
    <mergeCell ref="F16:F18"/>
    <mergeCell ref="J13:J14"/>
    <mergeCell ref="K13:K14"/>
    <mergeCell ref="L13:L14"/>
    <mergeCell ref="M13:M14"/>
    <mergeCell ref="N13:N14"/>
    <mergeCell ref="O13:O14"/>
    <mergeCell ref="M16:M18"/>
    <mergeCell ref="N16:N18"/>
    <mergeCell ref="O16:O18"/>
    <mergeCell ref="P16:P18"/>
    <mergeCell ref="Q16:Q18"/>
    <mergeCell ref="R17:R18"/>
    <mergeCell ref="G16:G18"/>
    <mergeCell ref="H16:H18"/>
    <mergeCell ref="I16:I18"/>
    <mergeCell ref="J16:J18"/>
    <mergeCell ref="K16:K18"/>
    <mergeCell ref="L16:L18"/>
    <mergeCell ref="AW20:AW24"/>
    <mergeCell ref="G20:G24"/>
    <mergeCell ref="H20:H24"/>
    <mergeCell ref="I20:I24"/>
    <mergeCell ref="J20:J24"/>
    <mergeCell ref="K20:K24"/>
    <mergeCell ref="L20:L24"/>
    <mergeCell ref="A20:A24"/>
    <mergeCell ref="B20:B24"/>
    <mergeCell ref="C20:C24"/>
    <mergeCell ref="D20:D24"/>
    <mergeCell ref="E20:E24"/>
    <mergeCell ref="F20:F24"/>
    <mergeCell ref="C25:C41"/>
    <mergeCell ref="D25:D41"/>
    <mergeCell ref="E25:E41"/>
    <mergeCell ref="F25:F41"/>
    <mergeCell ref="M20:M24"/>
    <mergeCell ref="N20:N24"/>
    <mergeCell ref="O20:O24"/>
    <mergeCell ref="P20:P24"/>
    <mergeCell ref="Q20:Q24"/>
    <mergeCell ref="AW25:AW41"/>
    <mergeCell ref="R28:R30"/>
    <mergeCell ref="R31:R35"/>
    <mergeCell ref="R36:R40"/>
    <mergeCell ref="A42:A44"/>
    <mergeCell ref="B42:B44"/>
    <mergeCell ref="C42:C44"/>
    <mergeCell ref="D42:D44"/>
    <mergeCell ref="E42:E44"/>
    <mergeCell ref="F42:F44"/>
    <mergeCell ref="M25:M41"/>
    <mergeCell ref="N25:N41"/>
    <mergeCell ref="O25:O41"/>
    <mergeCell ref="P25:P41"/>
    <mergeCell ref="Q25:Q41"/>
    <mergeCell ref="R25:R27"/>
    <mergeCell ref="G25:G41"/>
    <mergeCell ref="H25:H41"/>
    <mergeCell ref="I25:I41"/>
    <mergeCell ref="J25:J41"/>
    <mergeCell ref="K25:K41"/>
    <mergeCell ref="L25:L41"/>
    <mergeCell ref="A25:A41"/>
    <mergeCell ref="B25:B41"/>
    <mergeCell ref="BB43:BB44"/>
    <mergeCell ref="A45:A48"/>
    <mergeCell ref="B45:B48"/>
    <mergeCell ref="C45:C48"/>
    <mergeCell ref="D45:D48"/>
    <mergeCell ref="E45:E48"/>
    <mergeCell ref="F45:F48"/>
    <mergeCell ref="G45:G48"/>
    <mergeCell ref="H45:H48"/>
    <mergeCell ref="I45:I48"/>
    <mergeCell ref="M42:M44"/>
    <mergeCell ref="N42:N44"/>
    <mergeCell ref="O42:O44"/>
    <mergeCell ref="Q42:Q44"/>
    <mergeCell ref="R42:R44"/>
    <mergeCell ref="AW42:AW44"/>
    <mergeCell ref="P43:P44"/>
    <mergeCell ref="G42:G44"/>
    <mergeCell ref="H42:H44"/>
    <mergeCell ref="I42:I44"/>
    <mergeCell ref="J42:J44"/>
    <mergeCell ref="K42:K44"/>
    <mergeCell ref="L42:L44"/>
    <mergeCell ref="P45:P48"/>
    <mergeCell ref="Q45:Q48"/>
    <mergeCell ref="AW45:AW48"/>
    <mergeCell ref="BB49:BB54"/>
    <mergeCell ref="A51:A56"/>
    <mergeCell ref="B51:B56"/>
    <mergeCell ref="C51:C56"/>
    <mergeCell ref="D51:D56"/>
    <mergeCell ref="E51:E56"/>
    <mergeCell ref="F51:F56"/>
    <mergeCell ref="J45:J48"/>
    <mergeCell ref="K45:K48"/>
    <mergeCell ref="L45:L48"/>
    <mergeCell ref="M45:M48"/>
    <mergeCell ref="N45:N48"/>
    <mergeCell ref="O45:O48"/>
    <mergeCell ref="AW51:AW56"/>
    <mergeCell ref="R54:R55"/>
    <mergeCell ref="A57:A61"/>
    <mergeCell ref="B57:B61"/>
    <mergeCell ref="C57:C61"/>
    <mergeCell ref="D57:D61"/>
    <mergeCell ref="E57:E61"/>
    <mergeCell ref="F57:F61"/>
    <mergeCell ref="G57:G61"/>
    <mergeCell ref="H57:H61"/>
    <mergeCell ref="M51:M56"/>
    <mergeCell ref="N51:N56"/>
    <mergeCell ref="O51:O56"/>
    <mergeCell ref="P51:P56"/>
    <mergeCell ref="Q51:Q56"/>
    <mergeCell ref="R51:R53"/>
    <mergeCell ref="G51:G56"/>
    <mergeCell ref="H51:H56"/>
    <mergeCell ref="I51:I56"/>
    <mergeCell ref="J51:J56"/>
    <mergeCell ref="K51:K56"/>
    <mergeCell ref="L51:L56"/>
    <mergeCell ref="O57:O61"/>
    <mergeCell ref="P57:P61"/>
    <mergeCell ref="Q57:Q61"/>
    <mergeCell ref="AW57:AW63"/>
    <mergeCell ref="A62:A63"/>
    <mergeCell ref="B62:B63"/>
    <mergeCell ref="C62:C63"/>
    <mergeCell ref="D62:D63"/>
    <mergeCell ref="E62:E63"/>
    <mergeCell ref="F62:F63"/>
    <mergeCell ref="I57:I61"/>
    <mergeCell ref="J57:J61"/>
    <mergeCell ref="K57:K61"/>
    <mergeCell ref="L57:L61"/>
    <mergeCell ref="M57:M61"/>
    <mergeCell ref="N57:N61"/>
    <mergeCell ref="M62:M63"/>
    <mergeCell ref="N62:N63"/>
    <mergeCell ref="O62:O63"/>
    <mergeCell ref="P62:P63"/>
    <mergeCell ref="Q62:Q63"/>
    <mergeCell ref="A64:A65"/>
    <mergeCell ref="B64:B65"/>
    <mergeCell ref="C64:C65"/>
    <mergeCell ref="D64:D65"/>
    <mergeCell ref="E64:E65"/>
    <mergeCell ref="G62:G63"/>
    <mergeCell ref="H62:H63"/>
    <mergeCell ref="I62:I63"/>
    <mergeCell ref="J62:J63"/>
    <mergeCell ref="K62:K63"/>
    <mergeCell ref="L62:L63"/>
    <mergeCell ref="R64:R65"/>
    <mergeCell ref="AW64:AW65"/>
    <mergeCell ref="A66:A69"/>
    <mergeCell ref="B66:B69"/>
    <mergeCell ref="C66:C69"/>
    <mergeCell ref="D66:D69"/>
    <mergeCell ref="E66:E69"/>
    <mergeCell ref="F66:F69"/>
    <mergeCell ref="G66:G69"/>
    <mergeCell ref="H66:H69"/>
    <mergeCell ref="L64:L65"/>
    <mergeCell ref="M64:M65"/>
    <mergeCell ref="N64:N65"/>
    <mergeCell ref="O64:O65"/>
    <mergeCell ref="P64:P65"/>
    <mergeCell ref="Q64:Q65"/>
    <mergeCell ref="F64:F65"/>
    <mergeCell ref="G64:G65"/>
    <mergeCell ref="H64:H65"/>
    <mergeCell ref="I64:I65"/>
    <mergeCell ref="J64:J65"/>
    <mergeCell ref="K64:K65"/>
    <mergeCell ref="O66:O69"/>
    <mergeCell ref="P66:P69"/>
    <mergeCell ref="Q66:Q69"/>
    <mergeCell ref="AW66:AW70"/>
    <mergeCell ref="A73:A75"/>
    <mergeCell ref="B73:B75"/>
    <mergeCell ref="C73:C75"/>
    <mergeCell ref="D73:D75"/>
    <mergeCell ref="E73:E75"/>
    <mergeCell ref="F73:F75"/>
    <mergeCell ref="I66:I69"/>
    <mergeCell ref="J66:J69"/>
    <mergeCell ref="K66:K69"/>
    <mergeCell ref="L66:L69"/>
    <mergeCell ref="M66:M69"/>
    <mergeCell ref="N66:N69"/>
    <mergeCell ref="M73:M75"/>
    <mergeCell ref="N73:N75"/>
    <mergeCell ref="O73:O75"/>
    <mergeCell ref="P73:P75"/>
    <mergeCell ref="Q73:Q75"/>
    <mergeCell ref="AW73:AW75"/>
    <mergeCell ref="G73:G75"/>
    <mergeCell ref="H73:H75"/>
    <mergeCell ref="I73:I75"/>
    <mergeCell ref="J73:J75"/>
    <mergeCell ref="K73:K75"/>
    <mergeCell ref="L73:L75"/>
    <mergeCell ref="G76:G77"/>
    <mergeCell ref="H76:H77"/>
    <mergeCell ref="I76:I77"/>
    <mergeCell ref="J76:J77"/>
    <mergeCell ref="K76:K77"/>
    <mergeCell ref="L76:L77"/>
    <mergeCell ref="A76:A77"/>
    <mergeCell ref="B76:B77"/>
    <mergeCell ref="C76:C77"/>
    <mergeCell ref="D76:D77"/>
    <mergeCell ref="E76:E77"/>
    <mergeCell ref="F76:F77"/>
    <mergeCell ref="M76:M77"/>
    <mergeCell ref="N76:N77"/>
    <mergeCell ref="O76:O77"/>
    <mergeCell ref="P76:P77"/>
    <mergeCell ref="Q76:Q77"/>
    <mergeCell ref="AW76:AW82"/>
    <mergeCell ref="M78:M82"/>
    <mergeCell ref="N78:N82"/>
    <mergeCell ref="O78:O82"/>
    <mergeCell ref="P78:P82"/>
    <mergeCell ref="Q78:Q82"/>
    <mergeCell ref="R78:R79"/>
    <mergeCell ref="A83:A87"/>
    <mergeCell ref="B83:B87"/>
    <mergeCell ref="C83:C87"/>
    <mergeCell ref="D83:D87"/>
    <mergeCell ref="E83:E87"/>
    <mergeCell ref="F83:F87"/>
    <mergeCell ref="G83:G87"/>
    <mergeCell ref="H83:H87"/>
    <mergeCell ref="G78:G82"/>
    <mergeCell ref="H78:H82"/>
    <mergeCell ref="I78:I82"/>
    <mergeCell ref="J78:J82"/>
    <mergeCell ref="K78:K82"/>
    <mergeCell ref="L78:L82"/>
    <mergeCell ref="A78:A82"/>
    <mergeCell ref="B78:B82"/>
    <mergeCell ref="C78:C82"/>
    <mergeCell ref="D78:D82"/>
    <mergeCell ref="E78:E82"/>
    <mergeCell ref="F78:F82"/>
    <mergeCell ref="O83:O87"/>
    <mergeCell ref="P83:P87"/>
    <mergeCell ref="Q83:Q87"/>
    <mergeCell ref="AW83:AW87"/>
    <mergeCell ref="A88:A91"/>
    <mergeCell ref="B88:B91"/>
    <mergeCell ref="C88:C91"/>
    <mergeCell ref="D88:D91"/>
    <mergeCell ref="E88:E91"/>
    <mergeCell ref="F88:F91"/>
    <mergeCell ref="I83:I87"/>
    <mergeCell ref="J83:J87"/>
    <mergeCell ref="K83:K87"/>
    <mergeCell ref="L83:L87"/>
    <mergeCell ref="M83:M87"/>
    <mergeCell ref="N83:N87"/>
    <mergeCell ref="A92:A93"/>
    <mergeCell ref="B92:B93"/>
    <mergeCell ref="C92:C93"/>
    <mergeCell ref="D92:D93"/>
    <mergeCell ref="AW92:AW93"/>
    <mergeCell ref="M88:M91"/>
    <mergeCell ref="N88:N91"/>
    <mergeCell ref="O88:O91"/>
    <mergeCell ref="P88:P91"/>
    <mergeCell ref="Q88:Q91"/>
    <mergeCell ref="AW88:AW91"/>
    <mergeCell ref="G88:G91"/>
    <mergeCell ref="H88:H91"/>
    <mergeCell ref="I88:I91"/>
    <mergeCell ref="J88:J91"/>
    <mergeCell ref="K88:K91"/>
    <mergeCell ref="L88:L91"/>
  </mergeCells>
  <printOptions horizontalCentered="1" verticalCentered="1"/>
  <pageMargins left="0.39370078740157483" right="0.39370078740157483" top="0.39370078740157483" bottom="0.39370078740157483" header="0.39370078740157483" footer="0.31496062992125984"/>
  <pageSetup paperSize="5" scale="10" fitToHeight="0" orientation="landscape" r:id="rId1"/>
  <headerFooter>
    <oddFooter>&amp;L_x000D_&amp;1#&amp;"Arial Narrow"&amp;10&amp;K000000 Clasificada</oddFooter>
  </headerFooter>
  <colBreaks count="1" manualBreakCount="1">
    <brk id="49" max="1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BC4D-85DA-43CA-9A4A-B9046DE54FCF}">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270" t="s">
        <v>685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7461-03B8-4EDF-BD07-C191EC8F15E5}">
  <dimension ref="A1:A30"/>
  <sheetViews>
    <sheetView topLeftCell="A28" workbookViewId="0">
      <selection activeCell="A28" sqref="A28"/>
    </sheetView>
  </sheetViews>
  <sheetFormatPr baseColWidth="10" defaultRowHeight="14.4" x14ac:dyDescent="0.3"/>
  <cols>
    <col min="1" max="1" width="200" customWidth="1"/>
  </cols>
  <sheetData>
    <row r="1" spans="1:1" x14ac:dyDescent="0.3">
      <c r="A1" s="393"/>
    </row>
    <row r="2" spans="1:1" x14ac:dyDescent="0.3">
      <c r="A2" s="393"/>
    </row>
    <row r="3" spans="1:1" ht="35.4" customHeight="1" x14ac:dyDescent="0.3">
      <c r="A3" s="393"/>
    </row>
    <row r="4" spans="1:1" x14ac:dyDescent="0.3">
      <c r="A4" s="271">
        <v>2023</v>
      </c>
    </row>
    <row r="5" spans="1:1" x14ac:dyDescent="0.3">
      <c r="A5" s="272" t="s">
        <v>686</v>
      </c>
    </row>
    <row r="6" spans="1:1" ht="373.8" customHeight="1" x14ac:dyDescent="0.3">
      <c r="A6" s="273" t="s">
        <v>687</v>
      </c>
    </row>
    <row r="7" spans="1:1" x14ac:dyDescent="0.3">
      <c r="A7" s="272"/>
    </row>
    <row r="8" spans="1:1" x14ac:dyDescent="0.3">
      <c r="A8" s="272" t="s">
        <v>688</v>
      </c>
    </row>
    <row r="9" spans="1:1" ht="403.2" x14ac:dyDescent="0.3">
      <c r="A9" s="273" t="s">
        <v>689</v>
      </c>
    </row>
    <row r="10" spans="1:1" x14ac:dyDescent="0.3">
      <c r="A10" s="272"/>
    </row>
    <row r="11" spans="1:1" x14ac:dyDescent="0.3">
      <c r="A11" s="272" t="s">
        <v>690</v>
      </c>
    </row>
    <row r="12" spans="1:1" ht="116.4" customHeight="1" x14ac:dyDescent="0.3">
      <c r="A12" s="273" t="s">
        <v>691</v>
      </c>
    </row>
    <row r="13" spans="1:1" x14ac:dyDescent="0.3">
      <c r="A13" s="272"/>
    </row>
    <row r="14" spans="1:1" x14ac:dyDescent="0.3">
      <c r="A14" s="272"/>
    </row>
    <row r="15" spans="1:1" x14ac:dyDescent="0.3">
      <c r="A15" s="274" t="s">
        <v>686</v>
      </c>
    </row>
    <row r="16" spans="1:1" x14ac:dyDescent="0.3">
      <c r="A16" s="272"/>
    </row>
    <row r="17" spans="1:1" x14ac:dyDescent="0.3">
      <c r="A17" s="271">
        <v>2024</v>
      </c>
    </row>
    <row r="18" spans="1:1" x14ac:dyDescent="0.3">
      <c r="A18" s="271" t="s">
        <v>686</v>
      </c>
    </row>
    <row r="19" spans="1:1" ht="250.2" customHeight="1" x14ac:dyDescent="0.3">
      <c r="A19" s="273" t="s">
        <v>692</v>
      </c>
    </row>
    <row r="20" spans="1:1" x14ac:dyDescent="0.3">
      <c r="A20" s="275" t="s">
        <v>688</v>
      </c>
    </row>
    <row r="21" spans="1:1" ht="409.6" x14ac:dyDescent="0.3">
      <c r="A21" s="273" t="s">
        <v>693</v>
      </c>
    </row>
    <row r="22" spans="1:1" ht="409.6" x14ac:dyDescent="0.3">
      <c r="A22" s="273" t="s">
        <v>694</v>
      </c>
    </row>
    <row r="23" spans="1:1" x14ac:dyDescent="0.3">
      <c r="A23" s="272" t="s">
        <v>695</v>
      </c>
    </row>
    <row r="24" spans="1:1" ht="244.8" x14ac:dyDescent="0.3">
      <c r="A24" s="273" t="s">
        <v>696</v>
      </c>
    </row>
    <row r="25" spans="1:1" x14ac:dyDescent="0.3">
      <c r="A25" s="276" t="s">
        <v>697</v>
      </c>
    </row>
    <row r="26" spans="1:1" ht="172.8" x14ac:dyDescent="0.3">
      <c r="A26" s="277" t="s">
        <v>698</v>
      </c>
    </row>
    <row r="27" spans="1:1" x14ac:dyDescent="0.3">
      <c r="A27" s="278" t="s">
        <v>701</v>
      </c>
    </row>
    <row r="28" spans="1:1" ht="201.6" x14ac:dyDescent="0.3">
      <c r="A28" s="279" t="s">
        <v>700</v>
      </c>
    </row>
    <row r="29" spans="1:1" x14ac:dyDescent="0.3">
      <c r="A29" s="280" t="s">
        <v>702</v>
      </c>
    </row>
    <row r="30" spans="1:1" ht="331.2" x14ac:dyDescent="0.3">
      <c r="A30" s="281" t="s">
        <v>699</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PES 2T</vt:lpstr>
      <vt:lpstr>conv</vt:lpstr>
      <vt:lpstr>hist modif </vt:lpstr>
      <vt:lpstr>'PES 2T'!Área_de_impresión</vt:lpstr>
      <vt:lpstr>'PES 2T'!Títulos_a_imprimir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2025-07-30T16:55:31Z</dcterms:created>
  <dcterms:modified xsi:type="dcterms:W3CDTF">2025-07-30T21:59:37Z</dcterms:modified>
</cp:coreProperties>
</file>