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arpetaTI\Financiera\00 coordinación\Contraloría 2019 presupuesto\MinTIC\"/>
    </mc:Choice>
  </mc:AlternateContent>
  <bookViews>
    <workbookView xWindow="0" yWindow="0" windowWidth="23040" windowHeight="9084"/>
  </bookViews>
  <sheets>
    <sheet name="Informe" sheetId="1" r:id="rId1"/>
  </sheets>
  <definedNames>
    <definedName name="_xlnm._FilterDatabase" localSheetId="0" hidden="1">Informe!$A$7:$R$59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3" i="1" l="1"/>
  <c r="I9" i="1"/>
  <c r="J52" i="1"/>
  <c r="J9" i="1"/>
  <c r="J60" i="1" s="1"/>
  <c r="J37" i="1"/>
  <c r="I32" i="1"/>
  <c r="J49" i="1"/>
  <c r="J48" i="1" s="1"/>
  <c r="I30" i="1"/>
  <c r="J30" i="1"/>
  <c r="I49" i="1"/>
  <c r="I48" i="1"/>
  <c r="I58" i="1"/>
  <c r="I54" i="1"/>
  <c r="J54" i="1"/>
  <c r="I37" i="1"/>
  <c r="I33" i="1"/>
  <c r="J33" i="1"/>
  <c r="I16" i="1"/>
  <c r="J16" i="1"/>
  <c r="J13" i="1"/>
  <c r="I10" i="1"/>
  <c r="J10" i="1"/>
  <c r="H52" i="1"/>
  <c r="H54" i="1"/>
  <c r="H49" i="1"/>
  <c r="H48" i="1" s="1"/>
  <c r="H37" i="1"/>
  <c r="H9" i="1" s="1"/>
  <c r="H33" i="1"/>
  <c r="H16" i="1"/>
  <c r="H13" i="1"/>
  <c r="H10" i="1"/>
  <c r="I60" i="1" l="1"/>
  <c r="I52" i="1"/>
  <c r="H8" i="1"/>
  <c r="H60" i="1"/>
  <c r="J8" i="1"/>
  <c r="Q37" i="1"/>
  <c r="M51" i="1"/>
  <c r="L33" i="1"/>
  <c r="L37" i="1"/>
  <c r="K37" i="1"/>
  <c r="L16" i="1"/>
  <c r="K16" i="1"/>
  <c r="L13" i="1"/>
  <c r="M39" i="1"/>
  <c r="M40" i="1"/>
  <c r="M41" i="1"/>
  <c r="M42" i="1"/>
  <c r="M43" i="1"/>
  <c r="M44" i="1"/>
  <c r="M45" i="1"/>
  <c r="M46" i="1"/>
  <c r="M47" i="1"/>
  <c r="M38" i="1"/>
  <c r="M35" i="1"/>
  <c r="M32" i="1"/>
  <c r="M31" i="1"/>
  <c r="M18" i="1"/>
  <c r="M19" i="1"/>
  <c r="M20" i="1"/>
  <c r="M21" i="1"/>
  <c r="M22" i="1"/>
  <c r="M23" i="1"/>
  <c r="M24" i="1"/>
  <c r="M25" i="1"/>
  <c r="M26" i="1"/>
  <c r="M27" i="1"/>
  <c r="M28" i="1"/>
  <c r="M29" i="1"/>
  <c r="M17" i="1"/>
  <c r="M15" i="1"/>
  <c r="M14" i="1"/>
  <c r="M12" i="1"/>
  <c r="M11" i="1"/>
  <c r="M55" i="1"/>
  <c r="I8" i="1" l="1"/>
  <c r="M37" i="1"/>
  <c r="N33" i="1"/>
  <c r="T41" i="1" l="1"/>
  <c r="S53" i="1"/>
  <c r="S55" i="1"/>
  <c r="S56" i="1"/>
  <c r="S57" i="1"/>
  <c r="S59" i="1"/>
  <c r="S51" i="1"/>
  <c r="S50" i="1"/>
  <c r="R49" i="1"/>
  <c r="S39" i="1"/>
  <c r="S40" i="1"/>
  <c r="S41" i="1"/>
  <c r="S42" i="1"/>
  <c r="S43" i="1"/>
  <c r="S44" i="1"/>
  <c r="S45" i="1"/>
  <c r="S46" i="1"/>
  <c r="S47" i="1"/>
  <c r="S38" i="1"/>
  <c r="S36" i="1"/>
  <c r="S35" i="1"/>
  <c r="S32" i="1"/>
  <c r="S31" i="1"/>
  <c r="S18" i="1"/>
  <c r="S19" i="1"/>
  <c r="S20" i="1"/>
  <c r="S21" i="1"/>
  <c r="S22" i="1"/>
  <c r="S23" i="1"/>
  <c r="S24" i="1"/>
  <c r="S25" i="1"/>
  <c r="S26" i="1"/>
  <c r="S27" i="1"/>
  <c r="S28" i="1"/>
  <c r="S29" i="1"/>
  <c r="S17" i="1"/>
  <c r="S15" i="1"/>
  <c r="S14" i="1"/>
  <c r="S12" i="1"/>
  <c r="S11" i="1"/>
  <c r="R30" i="1" l="1"/>
  <c r="P37" i="1"/>
  <c r="P10" i="1" l="1"/>
  <c r="K13" i="1"/>
  <c r="M13" i="1" s="1"/>
  <c r="N13" i="1" l="1"/>
  <c r="L10" i="1"/>
  <c r="R48" i="1" l="1"/>
  <c r="N58" i="1"/>
  <c r="N37" i="1"/>
  <c r="P49" i="1" l="1"/>
  <c r="S49" i="1" s="1"/>
  <c r="Q11" i="1" l="1"/>
  <c r="R33" i="1" l="1"/>
  <c r="M58" i="1"/>
  <c r="L58" i="1"/>
  <c r="R58" i="1" l="1"/>
  <c r="P58" i="1"/>
  <c r="S58" i="1" s="1"/>
  <c r="R37" i="1"/>
  <c r="S37" i="1" s="1"/>
  <c r="P33" i="1"/>
  <c r="S33" i="1" s="1"/>
  <c r="R10" i="1"/>
  <c r="S10" i="1" s="1"/>
  <c r="N10" i="1"/>
  <c r="R16" i="1"/>
  <c r="P16" i="1"/>
  <c r="S16" i="1" s="1"/>
  <c r="N16" i="1"/>
  <c r="R13" i="1"/>
  <c r="P13" i="1"/>
  <c r="S13" i="1" s="1"/>
  <c r="P30" i="1"/>
  <c r="S30" i="1" s="1"/>
  <c r="L30" i="1"/>
  <c r="N30" i="1"/>
  <c r="M49" i="1"/>
  <c r="N49" i="1"/>
  <c r="L49" i="1"/>
  <c r="L54" i="1"/>
  <c r="L52" i="1" s="1"/>
  <c r="M54" i="1"/>
  <c r="M52" i="1" s="1"/>
  <c r="N54" i="1"/>
  <c r="N52" i="1" s="1"/>
  <c r="P54" i="1"/>
  <c r="S54" i="1" s="1"/>
  <c r="R54" i="1"/>
  <c r="K54" i="1"/>
  <c r="K52" i="1" s="1"/>
  <c r="M16" i="1"/>
  <c r="R52" i="1" l="1"/>
  <c r="P52" i="1"/>
  <c r="S52" i="1" s="1"/>
  <c r="K10" i="1"/>
  <c r="M10" i="1" s="1"/>
  <c r="K49" i="1"/>
  <c r="K33" i="1"/>
  <c r="M33" i="1" s="1"/>
  <c r="K30" i="1"/>
  <c r="M30" i="1" s="1"/>
  <c r="O53" i="1"/>
  <c r="L9" i="1"/>
  <c r="N9" i="1"/>
  <c r="P9" i="1"/>
  <c r="M9" i="1" l="1"/>
  <c r="R9" i="1"/>
  <c r="R60" i="1" s="1"/>
  <c r="O10" i="1"/>
  <c r="Q10" i="1"/>
  <c r="O11" i="1"/>
  <c r="O12" i="1"/>
  <c r="Q12" i="1"/>
  <c r="O14" i="1"/>
  <c r="Q14" i="1"/>
  <c r="O15" i="1"/>
  <c r="Q15" i="1"/>
  <c r="O16" i="1"/>
  <c r="Q16" i="1"/>
  <c r="O17" i="1"/>
  <c r="Q17" i="1"/>
  <c r="O18" i="1"/>
  <c r="Q18" i="1"/>
  <c r="O19" i="1"/>
  <c r="Q19" i="1"/>
  <c r="O20" i="1"/>
  <c r="Q20" i="1"/>
  <c r="O21" i="1"/>
  <c r="Q21" i="1"/>
  <c r="O22" i="1"/>
  <c r="Q22" i="1"/>
  <c r="O23" i="1"/>
  <c r="Q23" i="1"/>
  <c r="O24" i="1"/>
  <c r="Q24" i="1"/>
  <c r="O25" i="1"/>
  <c r="Q25" i="1"/>
  <c r="O26" i="1"/>
  <c r="Q26" i="1"/>
  <c r="O27" i="1"/>
  <c r="Q27" i="1"/>
  <c r="O28" i="1"/>
  <c r="Q28" i="1"/>
  <c r="O29" i="1"/>
  <c r="Q29" i="1"/>
  <c r="O30" i="1"/>
  <c r="Q30" i="1"/>
  <c r="O31" i="1"/>
  <c r="Q31" i="1"/>
  <c r="O32" i="1"/>
  <c r="Q32" i="1"/>
  <c r="O33" i="1"/>
  <c r="Q33" i="1"/>
  <c r="O35" i="1"/>
  <c r="Q35" i="1"/>
  <c r="O36" i="1"/>
  <c r="Q36" i="1"/>
  <c r="O37" i="1"/>
  <c r="O38" i="1"/>
  <c r="Q38" i="1"/>
  <c r="O39" i="1"/>
  <c r="Q39" i="1"/>
  <c r="O40" i="1"/>
  <c r="Q40" i="1"/>
  <c r="O41" i="1"/>
  <c r="Q41" i="1"/>
  <c r="O42" i="1"/>
  <c r="Q42" i="1"/>
  <c r="O43" i="1"/>
  <c r="Q43" i="1"/>
  <c r="O44" i="1"/>
  <c r="Q44" i="1"/>
  <c r="O45" i="1"/>
  <c r="Q45" i="1"/>
  <c r="O46" i="1"/>
  <c r="Q46" i="1"/>
  <c r="O47" i="1"/>
  <c r="Q47" i="1"/>
  <c r="K48" i="1"/>
  <c r="L48" i="1"/>
  <c r="L8" i="1" s="1"/>
  <c r="M48" i="1"/>
  <c r="N48" i="1"/>
  <c r="P48" i="1"/>
  <c r="S48" i="1" s="1"/>
  <c r="O49" i="1"/>
  <c r="Q49" i="1"/>
  <c r="O50" i="1"/>
  <c r="Q50" i="1"/>
  <c r="O51" i="1"/>
  <c r="Q51" i="1"/>
  <c r="Q53" i="1"/>
  <c r="O55" i="1"/>
  <c r="O54" i="1" s="1"/>
  <c r="Q55" i="1"/>
  <c r="Q54" i="1" s="1"/>
  <c r="O57" i="1"/>
  <c r="Q57" i="1"/>
  <c r="O58" i="1"/>
  <c r="Q58" i="1"/>
  <c r="O59" i="1"/>
  <c r="Q59" i="1"/>
  <c r="S9" i="1" l="1"/>
  <c r="O48" i="1"/>
  <c r="N8" i="1"/>
  <c r="N60" i="1" s="1"/>
  <c r="M8" i="1"/>
  <c r="M60" i="1" s="1"/>
  <c r="P8" i="1"/>
  <c r="P60" i="1"/>
  <c r="S60" i="1" s="1"/>
  <c r="L60" i="1"/>
  <c r="O52" i="1"/>
  <c r="Q48" i="1"/>
  <c r="Q52" i="1"/>
  <c r="R8" i="1"/>
  <c r="Q13" i="1"/>
  <c r="O13" i="1"/>
  <c r="K9" i="1"/>
  <c r="Q9" i="1" s="1"/>
  <c r="S8" i="1" l="1"/>
  <c r="O9" i="1"/>
  <c r="K8" i="1"/>
  <c r="K60" i="1"/>
  <c r="Q8" i="1" l="1"/>
  <c r="Q60" i="1" s="1"/>
  <c r="O8" i="1"/>
  <c r="O60" i="1" s="1"/>
</calcChain>
</file>

<file path=xl/sharedStrings.xml><?xml version="1.0" encoding="utf-8"?>
<sst xmlns="http://schemas.openxmlformats.org/spreadsheetml/2006/main" count="350" uniqueCount="101">
  <si>
    <t>SENTENCIAS</t>
  </si>
  <si>
    <t>2</t>
  </si>
  <si>
    <t>1</t>
  </si>
  <si>
    <t>6</t>
  </si>
  <si>
    <t>3</t>
  </si>
  <si>
    <t>A</t>
  </si>
  <si>
    <t>SENTENCIAS Y CONCILIACIONES</t>
  </si>
  <si>
    <t>PLANES COMPLEMENTARIOS DE SALUD LEY 314 DE 1996</t>
  </si>
  <si>
    <t>33</t>
  </si>
  <si>
    <t>5</t>
  </si>
  <si>
    <t>AUXILIOS FUNERARIOS</t>
  </si>
  <si>
    <t>7</t>
  </si>
  <si>
    <t>CUOTAS PARTES PENSIONALES A CARGO DE LA ENTIDAD</t>
  </si>
  <si>
    <t>0</t>
  </si>
  <si>
    <t>8</t>
  </si>
  <si>
    <t>CUOTAS PARTES PENSIONALES</t>
  </si>
  <si>
    <t>CUOTA DE AUDITAJE CONTRANAL</t>
  </si>
  <si>
    <t>TRANSFERENCIAS CORRIENTES</t>
  </si>
  <si>
    <t>OTROS GASTOS POR ADQUISICION DE SERVICIOS</t>
  </si>
  <si>
    <t>13</t>
  </si>
  <si>
    <t>41</t>
  </si>
  <si>
    <t>4</t>
  </si>
  <si>
    <t>SERVICIOS DE CAPACITACION</t>
  </si>
  <si>
    <t>21</t>
  </si>
  <si>
    <t>ADQUISICION DE BIENES Y SERVICIOS</t>
  </si>
  <si>
    <t>GASTOS GENERALES</t>
  </si>
  <si>
    <t>APORTES A ESCUELAS INDUSTRIALES E INSTITUTOS TECNICOS</t>
  </si>
  <si>
    <t>9</t>
  </si>
  <si>
    <t>APORTES A LA ESAP</t>
  </si>
  <si>
    <t>APORTES AL SENA</t>
  </si>
  <si>
    <t>APORTES AL ICBF</t>
  </si>
  <si>
    <t>FONDOS ADMINISTRADORES DE PENSIONES PUBLICOS</t>
  </si>
  <si>
    <t>FONDO NACIONAL DEL AHORRO</t>
  </si>
  <si>
    <t>ADMINISTRADORAS PRIVADAS DE APORTES PARA ACCIDENTES DE TRABAJO Y ENFERMEDADES PROFESIONALES</t>
  </si>
  <si>
    <t>EMPRESAS PRIVADAS PROMOTORAS DE SALUD</t>
  </si>
  <si>
    <t>FONDOS ADMINISTRADORES DE PENSIONES PRIVADOS</t>
  </si>
  <si>
    <t>CAJAS DE COMPENSACION PRIVADAS</t>
  </si>
  <si>
    <t>CONTRIBUCIONES INHERENTES A LA NOMINA SECTOR PRIVADO Y PUBLICO</t>
  </si>
  <si>
    <t>OTROS SERVICIOS PERSONALES INDIRECTOS</t>
  </si>
  <si>
    <t>100</t>
  </si>
  <si>
    <t>REMUNERACION SERVICIOS TECNICOS</t>
  </si>
  <si>
    <t>14</t>
  </si>
  <si>
    <t>HONORARIOS</t>
  </si>
  <si>
    <t>12</t>
  </si>
  <si>
    <t>SERVICIOS PERSONALES INDIRECTOS</t>
  </si>
  <si>
    <t>INDEMNIZACION POR VACACIONES</t>
  </si>
  <si>
    <t>HORAS EXTRAS</t>
  </si>
  <si>
    <t>HORAS EXTRAS, DIAS FESTIVOS E INDEMNIZACION POR VACACIONES</t>
  </si>
  <si>
    <t>BONIFICACION DE DIRECCION</t>
  </si>
  <si>
    <t>92</t>
  </si>
  <si>
    <t>PRIMA DE COORDINACION</t>
  </si>
  <si>
    <t>47</t>
  </si>
  <si>
    <t>PRIMA DE DIRECCION</t>
  </si>
  <si>
    <t>PRIMA DE RIESGO</t>
  </si>
  <si>
    <t>19</t>
  </si>
  <si>
    <t>PRIMAS EXTRAORDINARIAS</t>
  </si>
  <si>
    <t>17</t>
  </si>
  <si>
    <t>PRIMA DE NAVIDAD</t>
  </si>
  <si>
    <t>16</t>
  </si>
  <si>
    <t>PRIMA DE VACACIONES</t>
  </si>
  <si>
    <t>15</t>
  </si>
  <si>
    <t>PRIMA DE SERVICIO</t>
  </si>
  <si>
    <t>AUXILIO DE TRANSPORTE</t>
  </si>
  <si>
    <t>SUBSIDIO DE ALIMENTACION</t>
  </si>
  <si>
    <t>BONIFICACION ESPECIAL DE RECREACION</t>
  </si>
  <si>
    <t>BONIFICACION POR SERVICIOS PRESTADOS</t>
  </si>
  <si>
    <t>GASTOS DE REPRESENTACION</t>
  </si>
  <si>
    <t>OTROS</t>
  </si>
  <si>
    <t>PRIMA TECNICA NO SALARIAL</t>
  </si>
  <si>
    <t>PRIMA TECNICA SALARIAL</t>
  </si>
  <si>
    <t>PRIMA TECNICA</t>
  </si>
  <si>
    <t>SUELDOS DE VACACIONES</t>
  </si>
  <si>
    <t>SUELDOS</t>
  </si>
  <si>
    <t>SUELDOS DE PERSONAL DE NOMINA</t>
  </si>
  <si>
    <t>GASTOS DE PERSONAL</t>
  </si>
  <si>
    <t>FUNCIONAMIENTO</t>
  </si>
  <si>
    <t>PAGOS</t>
  </si>
  <si>
    <t>% OBLIG</t>
  </si>
  <si>
    <t>OBLIGACION</t>
  </si>
  <si>
    <t>% COMP</t>
  </si>
  <si>
    <t>COMPROMISO</t>
  </si>
  <si>
    <t>APR. DISPONIBLE</t>
  </si>
  <si>
    <t>CDP</t>
  </si>
  <si>
    <t>APR. VIGENTE</t>
  </si>
  <si>
    <t>DESCRIPCION</t>
  </si>
  <si>
    <t>SOR
ORD</t>
  </si>
  <si>
    <t>ORD</t>
  </si>
  <si>
    <t>OBJ</t>
  </si>
  <si>
    <t>SUB
CTA</t>
  </si>
  <si>
    <t>CTA</t>
  </si>
  <si>
    <t>TIPO</t>
  </si>
  <si>
    <t>Periodo:</t>
  </si>
  <si>
    <t>Actual</t>
  </si>
  <si>
    <t>Vigencia:</t>
  </si>
  <si>
    <t>Año Fiscal:</t>
  </si>
  <si>
    <t>MINISTERIO DE TECNOLOGIAS DE LA INFORMACION Y LAS COMUNICACIONES</t>
  </si>
  <si>
    <t>DICIEMBRE</t>
  </si>
  <si>
    <t>CUENTAS POR PAGAR</t>
  </si>
  <si>
    <t>APR. INICIAL</t>
  </si>
  <si>
    <t>APR. ADICIONADA</t>
  </si>
  <si>
    <t>APR. REDUCIDAD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</si>
</sst>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-1240A]&quot;$&quot;\ #,##0.00;\(&quot;$&quot;\ #,##0.00\)"/>
    <numFmt numFmtId="165" formatCode="&quot;$&quot;\ #,##0.00"/>
    <numFmt numFmtId="166" formatCode="&quot;$&quot;#,##0.00"/>
  </numFmts>
  <fonts count="10" x14ac:knownFonts="1">
    <font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i/>
      <sz val="12"/>
      <color rgb="FF000000"/>
      <name val="Times New Roman"/>
      <family val="1"/>
    </font>
    <font>
      <b/>
      <sz val="9"/>
      <color rgb="FF000000"/>
      <name val="Times New Roman"/>
      <family val="1"/>
    </font>
    <font>
      <b/>
      <sz val="20"/>
      <color rgb="FF000000"/>
      <name val="Times New Roman"/>
      <family val="1"/>
    </font>
    <font>
      <b/>
      <sz val="11"/>
      <name val="Calibri"/>
      <family val="2"/>
    </font>
    <font>
      <b/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 applyFill="1" applyBorder="1"/>
    <xf numFmtId="164" fontId="3" fillId="0" borderId="1" xfId="0" applyNumberFormat="1" applyFont="1" applyFill="1" applyBorder="1" applyAlignment="1">
      <alignment horizontal="right" vertical="center" wrapText="1" readingOrder="1"/>
    </xf>
    <xf numFmtId="10" fontId="4" fillId="0" borderId="1" xfId="1" applyNumberFormat="1" applyFont="1" applyFill="1" applyBorder="1" applyAlignment="1">
      <alignment horizontal="center" vertical="center" wrapText="1" readingOrder="1"/>
    </xf>
    <xf numFmtId="0" fontId="3" fillId="0" borderId="1" xfId="0" applyNumberFormat="1" applyFont="1" applyFill="1" applyBorder="1" applyAlignment="1">
      <alignment horizontal="left" vertical="center" wrapText="1" readingOrder="1"/>
    </xf>
    <xf numFmtId="0" fontId="3" fillId="0" borderId="1" xfId="0" applyNumberFormat="1" applyFont="1" applyFill="1" applyBorder="1" applyAlignment="1">
      <alignment horizontal="center" vertical="center" wrapText="1" readingOrder="1"/>
    </xf>
    <xf numFmtId="164" fontId="4" fillId="0" borderId="1" xfId="0" applyNumberFormat="1" applyFont="1" applyFill="1" applyBorder="1" applyAlignment="1">
      <alignment horizontal="right" vertical="center" wrapText="1" readingOrder="1"/>
    </xf>
    <xf numFmtId="0" fontId="4" fillId="0" borderId="1" xfId="0" applyNumberFormat="1" applyFont="1" applyFill="1" applyBorder="1" applyAlignment="1">
      <alignment horizontal="left" vertical="center" wrapText="1" readingOrder="1"/>
    </xf>
    <xf numFmtId="0" fontId="4" fillId="0" borderId="1" xfId="0" applyNumberFormat="1" applyFont="1" applyFill="1" applyBorder="1" applyAlignment="1">
      <alignment horizontal="center" vertical="center" wrapText="1" readingOrder="1"/>
    </xf>
    <xf numFmtId="164" fontId="4" fillId="2" borderId="1" xfId="0" applyNumberFormat="1" applyFont="1" applyFill="1" applyBorder="1" applyAlignment="1">
      <alignment horizontal="right" vertical="center" wrapText="1" readingOrder="1"/>
    </xf>
    <xf numFmtId="10" fontId="4" fillId="2" borderId="1" xfId="1" applyNumberFormat="1" applyFont="1" applyFill="1" applyBorder="1" applyAlignment="1">
      <alignment horizontal="center" vertical="center" wrapText="1" readingOrder="1"/>
    </xf>
    <xf numFmtId="0" fontId="4" fillId="2" borderId="1" xfId="0" applyNumberFormat="1" applyFont="1" applyFill="1" applyBorder="1" applyAlignment="1">
      <alignment horizontal="left" vertical="center" wrapText="1" readingOrder="1"/>
    </xf>
    <xf numFmtId="0" fontId="4" fillId="2" borderId="1" xfId="0" applyNumberFormat="1" applyFont="1" applyFill="1" applyBorder="1" applyAlignment="1">
      <alignment horizontal="center" vertical="center" wrapText="1" readingOrder="1"/>
    </xf>
    <xf numFmtId="164" fontId="5" fillId="3" borderId="1" xfId="0" applyNumberFormat="1" applyFont="1" applyFill="1" applyBorder="1" applyAlignment="1">
      <alignment horizontal="right" vertical="center" wrapText="1" readingOrder="1"/>
    </xf>
    <xf numFmtId="10" fontId="5" fillId="3" borderId="1" xfId="1" applyNumberFormat="1" applyFont="1" applyFill="1" applyBorder="1" applyAlignment="1">
      <alignment horizontal="center" vertical="center" wrapText="1" readingOrder="1"/>
    </xf>
    <xf numFmtId="0" fontId="5" fillId="3" borderId="1" xfId="0" applyNumberFormat="1" applyFont="1" applyFill="1" applyBorder="1" applyAlignment="1">
      <alignment horizontal="left" vertical="center" wrapText="1" readingOrder="1"/>
    </xf>
    <xf numFmtId="0" fontId="5" fillId="3" borderId="1" xfId="0" applyNumberFormat="1" applyFont="1" applyFill="1" applyBorder="1" applyAlignment="1">
      <alignment horizontal="center" vertical="center" wrapText="1" readingOrder="1"/>
    </xf>
    <xf numFmtId="0" fontId="6" fillId="0" borderId="1" xfId="0" applyNumberFormat="1" applyFont="1" applyFill="1" applyBorder="1" applyAlignment="1">
      <alignment horizontal="center" vertical="center" wrapText="1" readingOrder="1"/>
    </xf>
    <xf numFmtId="0" fontId="4" fillId="0" borderId="2" xfId="0" applyNumberFormat="1" applyFont="1" applyFill="1" applyBorder="1" applyAlignment="1">
      <alignment horizontal="center" vertical="center" wrapText="1" readingOrder="1"/>
    </xf>
    <xf numFmtId="0" fontId="4" fillId="0" borderId="3" xfId="0" applyNumberFormat="1" applyFont="1" applyFill="1" applyBorder="1" applyAlignment="1">
      <alignment horizontal="center" vertical="center" wrapText="1" readingOrder="1"/>
    </xf>
    <xf numFmtId="0" fontId="7" fillId="0" borderId="0" xfId="0" applyNumberFormat="1" applyFont="1" applyFill="1" applyBorder="1" applyAlignment="1">
      <alignment vertical="center" readingOrder="1"/>
    </xf>
    <xf numFmtId="0" fontId="2" fillId="0" borderId="1" xfId="0" applyFont="1" applyFill="1" applyBorder="1"/>
    <xf numFmtId="165" fontId="8" fillId="0" borderId="1" xfId="0" applyNumberFormat="1" applyFont="1" applyFill="1" applyBorder="1"/>
    <xf numFmtId="164" fontId="8" fillId="0" borderId="1" xfId="0" applyNumberFormat="1" applyFont="1" applyFill="1" applyBorder="1"/>
    <xf numFmtId="10" fontId="8" fillId="0" borderId="1" xfId="0" applyNumberFormat="1" applyFont="1" applyFill="1" applyBorder="1" applyAlignment="1">
      <alignment horizontal="center"/>
    </xf>
    <xf numFmtId="10" fontId="3" fillId="0" borderId="1" xfId="1" applyNumberFormat="1" applyFont="1" applyFill="1" applyBorder="1" applyAlignment="1">
      <alignment horizontal="center" vertical="center" wrapText="1" readingOrder="1"/>
    </xf>
    <xf numFmtId="10" fontId="2" fillId="0" borderId="0" xfId="0" applyNumberFormat="1" applyFont="1" applyFill="1" applyBorder="1"/>
    <xf numFmtId="166" fontId="2" fillId="0" borderId="0" xfId="0" applyNumberFormat="1" applyFont="1" applyFill="1" applyBorder="1"/>
    <xf numFmtId="165" fontId="2" fillId="0" borderId="0" xfId="0" applyNumberFormat="1" applyFont="1" applyFill="1" applyBorder="1"/>
    <xf numFmtId="17" fontId="4" fillId="0" borderId="2" xfId="0" applyNumberFormat="1" applyFont="1" applyFill="1" applyBorder="1" applyAlignment="1">
      <alignment horizontal="center" vertical="center" wrapText="1" readingOrder="1"/>
    </xf>
    <xf numFmtId="164" fontId="9" fillId="0" borderId="1" xfId="0" applyNumberFormat="1" applyFont="1" applyFill="1" applyBorder="1" applyAlignment="1">
      <alignment horizontal="right" vertical="center" wrapText="1" readingOrder="1"/>
    </xf>
    <xf numFmtId="165" fontId="2" fillId="0" borderId="1" xfId="0" applyNumberFormat="1" applyFont="1" applyFill="1" applyBorder="1"/>
    <xf numFmtId="0" fontId="8" fillId="0" borderId="1" xfId="0" applyFont="1" applyFill="1" applyBorder="1"/>
    <xf numFmtId="165" fontId="8" fillId="4" borderId="1" xfId="0" applyNumberFormat="1" applyFont="1" applyFill="1" applyBorder="1"/>
    <xf numFmtId="0" fontId="2" fillId="0" borderId="0" xfId="0" applyFont="1" applyFill="1" applyBorder="1" applyAlignment="1">
      <alignment horizontal="right"/>
    </xf>
    <xf numFmtId="10" fontId="3" fillId="0" borderId="1" xfId="1" applyNumberFormat="1" applyFont="1" applyFill="1" applyBorder="1" applyAlignment="1">
      <alignment horizontal="right" vertical="center" wrapText="1" indent="1" readingOrder="1"/>
    </xf>
    <xf numFmtId="10" fontId="4" fillId="0" borderId="1" xfId="0" applyNumberFormat="1" applyFont="1" applyFill="1" applyBorder="1" applyAlignment="1">
      <alignment horizontal="center" vertical="center" wrapText="1" readingOrder="1"/>
    </xf>
    <xf numFmtId="4" fontId="4" fillId="0" borderId="1" xfId="0" applyNumberFormat="1" applyFont="1" applyFill="1" applyBorder="1" applyAlignment="1">
      <alignment horizontal="right" vertical="center" wrapText="1" readingOrder="1"/>
    </xf>
    <xf numFmtId="4" fontId="3" fillId="0" borderId="1" xfId="0" applyNumberFormat="1" applyFont="1" applyFill="1" applyBorder="1" applyAlignment="1">
      <alignment horizontal="right" vertical="center" wrapText="1" readingOrder="1"/>
    </xf>
    <xf numFmtId="4" fontId="4" fillId="2" borderId="1" xfId="0" applyNumberFormat="1" applyFont="1" applyFill="1" applyBorder="1" applyAlignment="1">
      <alignment horizontal="right" vertical="center" wrapText="1" readingOrder="1"/>
    </xf>
    <xf numFmtId="4" fontId="2" fillId="0" borderId="0" xfId="0" applyNumberFormat="1" applyFont="1" applyFill="1" applyBorder="1"/>
    <xf numFmtId="4" fontId="5" fillId="3" borderId="1" xfId="0" applyNumberFormat="1" applyFont="1" applyFill="1" applyBorder="1" applyAlignment="1">
      <alignment horizontal="right" vertical="center" wrapText="1" readingOrder="1"/>
    </xf>
    <xf numFmtId="4" fontId="8" fillId="0" borderId="1" xfId="0" applyNumberFormat="1" applyFont="1" applyFill="1" applyBorder="1"/>
    <xf numFmtId="4" fontId="4" fillId="0" borderId="1" xfId="0" applyNumberFormat="1" applyFont="1" applyFill="1" applyBorder="1" applyAlignment="1">
      <alignment vertical="center" wrapText="1" readingOrder="1"/>
    </xf>
    <xf numFmtId="4" fontId="3" fillId="0" borderId="1" xfId="0" applyNumberFormat="1" applyFont="1" applyFill="1" applyBorder="1" applyAlignment="1">
      <alignment vertical="center" wrapText="1" readingOrder="1"/>
    </xf>
    <xf numFmtId="164" fontId="4" fillId="0" borderId="1" xfId="0" applyNumberFormat="1" applyFont="1" applyFill="1" applyBorder="1" applyAlignment="1">
      <alignment vertical="center" wrapText="1" readingOrder="1"/>
    </xf>
    <xf numFmtId="164" fontId="4" fillId="2" borderId="1" xfId="0" applyNumberFormat="1" applyFont="1" applyFill="1" applyBorder="1" applyAlignment="1">
      <alignment vertical="center" wrapText="1" readingOrder="1"/>
    </xf>
    <xf numFmtId="0" fontId="7" fillId="0" borderId="4" xfId="0" applyNumberFormat="1" applyFont="1" applyFill="1" applyBorder="1" applyAlignment="1">
      <alignment horizontal="center" vertical="center" readingOrder="1"/>
    </xf>
    <xf numFmtId="0" fontId="7" fillId="0" borderId="5" xfId="0" applyNumberFormat="1" applyFont="1" applyFill="1" applyBorder="1" applyAlignment="1">
      <alignment horizontal="center" vertical="center" readingOrder="1"/>
    </xf>
    <xf numFmtId="0" fontId="7" fillId="0" borderId="6" xfId="0" applyNumberFormat="1" applyFont="1" applyFill="1" applyBorder="1" applyAlignment="1">
      <alignment horizontal="center" vertical="center" readingOrder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8467</xdr:colOff>
      <xdr:row>1</xdr:row>
      <xdr:rowOff>59266</xdr:rowOff>
    </xdr:from>
    <xdr:to>
      <xdr:col>7</xdr:col>
      <xdr:colOff>584201</xdr:colOff>
      <xdr:row>5</xdr:row>
      <xdr:rowOff>67733</xdr:rowOff>
    </xdr:to>
    <xdr:pic>
      <xdr:nvPicPr>
        <xdr:cNvPr id="5" name="Imagen 4" descr="signature_466219449">
          <a:extLst>
            <a:ext uri="{FF2B5EF4-FFF2-40B4-BE49-F238E27FC236}">
              <a16:creationId xmlns:a16="http://schemas.microsoft.com/office/drawing/2014/main" id="{800DCE58-9637-4E2F-8582-6E1A8BC77877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67" y="372533"/>
          <a:ext cx="4656667" cy="7874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16</xdr:col>
      <xdr:colOff>558799</xdr:colOff>
      <xdr:row>1</xdr:row>
      <xdr:rowOff>118532</xdr:rowOff>
    </xdr:from>
    <xdr:to>
      <xdr:col>18</xdr:col>
      <xdr:colOff>1354665</xdr:colOff>
      <xdr:row>5</xdr:row>
      <xdr:rowOff>16932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44B5E7BB-DC46-4E35-8190-FCE30D150451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979399" y="431799"/>
          <a:ext cx="3115733" cy="6773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5"/>
  <sheetViews>
    <sheetView showGridLines="0" tabSelected="1" zoomScale="90" zoomScaleNormal="90" workbookViewId="0">
      <selection activeCell="A7" sqref="A7"/>
    </sheetView>
  </sheetViews>
  <sheetFormatPr baseColWidth="10" defaultColWidth="10.88671875" defaultRowHeight="14.4" x14ac:dyDescent="0.3"/>
  <cols>
    <col min="1" max="6" width="5.33203125" style="1" customWidth="1"/>
    <col min="7" max="7" width="27.6640625" style="1" customWidth="1"/>
    <col min="8" max="8" width="19.77734375" style="1" customWidth="1"/>
    <col min="9" max="9" width="17.6640625" style="1" bestFit="1" customWidth="1"/>
    <col min="10" max="10" width="18.77734375" style="1" bestFit="1" customWidth="1"/>
    <col min="11" max="11" width="20.5546875" style="1" bestFit="1" customWidth="1"/>
    <col min="12" max="12" width="23.21875" style="1" bestFit="1" customWidth="1"/>
    <col min="13" max="13" width="24.21875" style="1" bestFit="1" customWidth="1"/>
    <col min="14" max="14" width="20.5546875" style="1" bestFit="1" customWidth="1"/>
    <col min="15" max="15" width="12.33203125" style="1" bestFit="1" customWidth="1"/>
    <col min="16" max="16" width="20.5546875" style="1" bestFit="1" customWidth="1"/>
    <col min="17" max="17" width="12.77734375" style="1" bestFit="1" customWidth="1"/>
    <col min="18" max="18" width="21" style="1" customWidth="1"/>
    <col min="19" max="19" width="19.88671875" style="1" bestFit="1" customWidth="1"/>
    <col min="20" max="20" width="16.44140625" style="1" bestFit="1" customWidth="1"/>
    <col min="21" max="16384" width="10.88671875" style="1"/>
  </cols>
  <sheetData>
    <row r="1" spans="1:27" ht="24.6" x14ac:dyDescent="0.3">
      <c r="A1" s="47" t="s">
        <v>95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9"/>
      <c r="T1" s="20"/>
      <c r="U1" s="20"/>
      <c r="V1" s="20"/>
      <c r="W1" s="20"/>
      <c r="X1" s="20"/>
      <c r="Y1" s="20"/>
      <c r="Z1" s="20"/>
      <c r="AA1" s="20"/>
    </row>
    <row r="2" spans="1:27" ht="15.6" x14ac:dyDescent="0.3">
      <c r="L2" s="19"/>
      <c r="M2" s="19"/>
    </row>
    <row r="3" spans="1:27" ht="15.6" x14ac:dyDescent="0.3">
      <c r="L3" s="19"/>
      <c r="M3" s="19"/>
    </row>
    <row r="4" spans="1:27" ht="15.6" x14ac:dyDescent="0.3">
      <c r="I4" s="40"/>
      <c r="L4" s="19" t="s">
        <v>94</v>
      </c>
      <c r="M4" s="19">
        <v>2018</v>
      </c>
      <c r="N4" s="34"/>
    </row>
    <row r="5" spans="1:27" ht="15.6" x14ac:dyDescent="0.3">
      <c r="I5" s="40"/>
      <c r="J5" s="28"/>
      <c r="K5" s="28"/>
      <c r="L5" s="8" t="s">
        <v>93</v>
      </c>
      <c r="M5" s="8" t="s">
        <v>92</v>
      </c>
      <c r="S5" s="28"/>
    </row>
    <row r="6" spans="1:27" ht="15.6" x14ac:dyDescent="0.3">
      <c r="I6" s="40"/>
      <c r="J6" s="40"/>
      <c r="L6" s="18" t="s">
        <v>91</v>
      </c>
      <c r="M6" s="29" t="s">
        <v>96</v>
      </c>
    </row>
    <row r="7" spans="1:27" ht="22.8" x14ac:dyDescent="0.3">
      <c r="A7" s="17" t="s">
        <v>90</v>
      </c>
      <c r="B7" s="17" t="s">
        <v>89</v>
      </c>
      <c r="C7" s="17" t="s">
        <v>88</v>
      </c>
      <c r="D7" s="17" t="s">
        <v>87</v>
      </c>
      <c r="E7" s="17" t="s">
        <v>86</v>
      </c>
      <c r="F7" s="17" t="s">
        <v>85</v>
      </c>
      <c r="G7" s="17" t="s">
        <v>84</v>
      </c>
      <c r="H7" s="17" t="s">
        <v>98</v>
      </c>
      <c r="I7" s="17" t="s">
        <v>99</v>
      </c>
      <c r="J7" s="17" t="s">
        <v>100</v>
      </c>
      <c r="K7" s="17" t="s">
        <v>83</v>
      </c>
      <c r="L7" s="17" t="s">
        <v>82</v>
      </c>
      <c r="M7" s="17" t="s">
        <v>81</v>
      </c>
      <c r="N7" s="17" t="s">
        <v>80</v>
      </c>
      <c r="O7" s="17" t="s">
        <v>79</v>
      </c>
      <c r="P7" s="17" t="s">
        <v>78</v>
      </c>
      <c r="Q7" s="17" t="s">
        <v>77</v>
      </c>
      <c r="R7" s="17" t="s">
        <v>76</v>
      </c>
      <c r="S7" s="32" t="s">
        <v>97</v>
      </c>
    </row>
    <row r="8" spans="1:27" ht="16.2" x14ac:dyDescent="0.3">
      <c r="A8" s="16" t="s">
        <v>5</v>
      </c>
      <c r="B8" s="16"/>
      <c r="C8" s="16"/>
      <c r="D8" s="16"/>
      <c r="E8" s="16"/>
      <c r="F8" s="16"/>
      <c r="G8" s="15" t="s">
        <v>75</v>
      </c>
      <c r="H8" s="41">
        <f>H9+H48+H52</f>
        <v>53490529927</v>
      </c>
      <c r="I8" s="41">
        <f t="shared" ref="I8" si="0">I9+I48+I52</f>
        <v>4189452084</v>
      </c>
      <c r="J8" s="41">
        <f>J9+J48+J52</f>
        <v>5052429626</v>
      </c>
      <c r="K8" s="13">
        <f>+K9+K48+K52</f>
        <v>52627552385</v>
      </c>
      <c r="L8" s="13">
        <f t="shared" ref="L8:N8" si="1">+L9+L48+L52</f>
        <v>47533276469.449997</v>
      </c>
      <c r="M8" s="13">
        <f t="shared" si="1"/>
        <v>5094275915.5500002</v>
      </c>
      <c r="N8" s="13">
        <f t="shared" si="1"/>
        <v>47453629147.449997</v>
      </c>
      <c r="O8" s="14">
        <f t="shared" ref="O8:O33" si="2">+N8/K8</f>
        <v>0.9016879371531501</v>
      </c>
      <c r="P8" s="13">
        <f>+P9+P48+P52</f>
        <v>47453629147.449997</v>
      </c>
      <c r="Q8" s="14">
        <f t="shared" ref="Q8:Q33" si="3">+P8/K8</f>
        <v>0.9016879371531501</v>
      </c>
      <c r="R8" s="13">
        <f>+R9+R48+R52</f>
        <v>47168395806.449997</v>
      </c>
      <c r="S8" s="33">
        <f t="shared" ref="S8:S17" si="4">P8-R8</f>
        <v>285233341</v>
      </c>
    </row>
    <row r="9" spans="1:27" ht="15.6" x14ac:dyDescent="0.3">
      <c r="A9" s="12" t="s">
        <v>5</v>
      </c>
      <c r="B9" s="12" t="s">
        <v>2</v>
      </c>
      <c r="C9" s="12"/>
      <c r="D9" s="12"/>
      <c r="E9" s="12"/>
      <c r="F9" s="12"/>
      <c r="G9" s="11" t="s">
        <v>74</v>
      </c>
      <c r="H9" s="39">
        <f>H10+H13+H16+H30+H33+H37</f>
        <v>45558483900</v>
      </c>
      <c r="I9" s="39">
        <f>I10+I13+I16+I30+I37</f>
        <v>4187452084</v>
      </c>
      <c r="J9" s="39">
        <f>J10+J13+J16+J30+J37+J33</f>
        <v>2393001084</v>
      </c>
      <c r="K9" s="9">
        <f>+K10+K13+K16+K30+K33+K37</f>
        <v>47352934900</v>
      </c>
      <c r="L9" s="9">
        <f>+L10+L13+L16+L30+L33+L37</f>
        <v>45232048130</v>
      </c>
      <c r="M9" s="9">
        <f>+M10+M13+M16+M30+M33+M37</f>
        <v>2120886770</v>
      </c>
      <c r="N9" s="9">
        <f>+N10+N13+N16+N30+N33+N37</f>
        <v>45152420808</v>
      </c>
      <c r="O9" s="10">
        <f t="shared" si="2"/>
        <v>0.95352950991006047</v>
      </c>
      <c r="P9" s="9">
        <f>+P10+P13+P16+P30+P33+P37</f>
        <v>45152420808</v>
      </c>
      <c r="Q9" s="10">
        <f t="shared" si="3"/>
        <v>0.95352950991006047</v>
      </c>
      <c r="R9" s="9">
        <f>+R10+R13+R16+R30+R33+R37</f>
        <v>44873311683</v>
      </c>
      <c r="S9" s="33">
        <f t="shared" si="4"/>
        <v>279109125</v>
      </c>
      <c r="T9" s="28"/>
    </row>
    <row r="10" spans="1:27" ht="31.2" x14ac:dyDescent="0.3">
      <c r="A10" s="8" t="s">
        <v>5</v>
      </c>
      <c r="B10" s="8" t="s">
        <v>2</v>
      </c>
      <c r="C10" s="8" t="s">
        <v>13</v>
      </c>
      <c r="D10" s="8" t="s">
        <v>2</v>
      </c>
      <c r="E10" s="8" t="s">
        <v>2</v>
      </c>
      <c r="F10" s="8"/>
      <c r="G10" s="7" t="s">
        <v>73</v>
      </c>
      <c r="H10" s="37">
        <f>H11+H12</f>
        <v>21531646727</v>
      </c>
      <c r="I10" s="37">
        <f t="shared" ref="I10:J10" si="5">I11+I12</f>
        <v>581000000</v>
      </c>
      <c r="J10" s="43">
        <f t="shared" si="5"/>
        <v>0</v>
      </c>
      <c r="K10" s="6">
        <f>21531646727+581000000</f>
        <v>22112646727</v>
      </c>
      <c r="L10" s="6">
        <f>L11+L12</f>
        <v>21656952667</v>
      </c>
      <c r="M10" s="6">
        <f t="shared" ref="M10:M17" si="6">K10-L10</f>
        <v>455694060</v>
      </c>
      <c r="N10" s="6">
        <f>SUM(N11:N12)</f>
        <v>21577325345</v>
      </c>
      <c r="O10" s="3">
        <f t="shared" si="2"/>
        <v>0.97579116653881326</v>
      </c>
      <c r="P10" s="6">
        <f>SUM(P11:P12)</f>
        <v>21577325345</v>
      </c>
      <c r="Q10" s="3">
        <f t="shared" si="3"/>
        <v>0.97579116653881326</v>
      </c>
      <c r="R10" s="6">
        <f>SUM(R11:R12)</f>
        <v>21577325345</v>
      </c>
      <c r="S10" s="22">
        <f t="shared" si="4"/>
        <v>0</v>
      </c>
    </row>
    <row r="11" spans="1:27" ht="15.6" x14ac:dyDescent="0.3">
      <c r="A11" s="5" t="s">
        <v>5</v>
      </c>
      <c r="B11" s="5" t="s">
        <v>2</v>
      </c>
      <c r="C11" s="5" t="s">
        <v>13</v>
      </c>
      <c r="D11" s="5" t="s">
        <v>2</v>
      </c>
      <c r="E11" s="5" t="s">
        <v>2</v>
      </c>
      <c r="F11" s="5" t="s">
        <v>2</v>
      </c>
      <c r="G11" s="4" t="s">
        <v>72</v>
      </c>
      <c r="H11" s="38">
        <v>20430000000</v>
      </c>
      <c r="I11" s="38">
        <v>581000000</v>
      </c>
      <c r="J11" s="44">
        <v>0</v>
      </c>
      <c r="K11" s="2">
        <v>21011000000</v>
      </c>
      <c r="L11" s="2">
        <v>20656385772</v>
      </c>
      <c r="M11" s="2">
        <f t="shared" si="6"/>
        <v>354614228</v>
      </c>
      <c r="N11" s="2">
        <v>20576758450</v>
      </c>
      <c r="O11" s="25">
        <f t="shared" si="2"/>
        <v>0.97933265670363145</v>
      </c>
      <c r="P11" s="2">
        <v>20576758450</v>
      </c>
      <c r="Q11" s="25">
        <f t="shared" si="3"/>
        <v>0.97933265670363145</v>
      </c>
      <c r="R11" s="2">
        <v>20576758450</v>
      </c>
      <c r="S11" s="31">
        <f t="shared" si="4"/>
        <v>0</v>
      </c>
    </row>
    <row r="12" spans="1:27" ht="31.2" x14ac:dyDescent="0.3">
      <c r="A12" s="5" t="s">
        <v>5</v>
      </c>
      <c r="B12" s="5" t="s">
        <v>2</v>
      </c>
      <c r="C12" s="5" t="s">
        <v>13</v>
      </c>
      <c r="D12" s="5" t="s">
        <v>2</v>
      </c>
      <c r="E12" s="5" t="s">
        <v>2</v>
      </c>
      <c r="F12" s="5" t="s">
        <v>1</v>
      </c>
      <c r="G12" s="4" t="s">
        <v>71</v>
      </c>
      <c r="H12" s="38">
        <v>1101646727</v>
      </c>
      <c r="I12" s="38">
        <v>0</v>
      </c>
      <c r="J12" s="44">
        <v>0</v>
      </c>
      <c r="K12" s="2">
        <v>1101646727</v>
      </c>
      <c r="L12" s="2">
        <v>1000566895</v>
      </c>
      <c r="M12" s="2">
        <f t="shared" si="6"/>
        <v>101079832</v>
      </c>
      <c r="N12" s="2">
        <v>1000566895</v>
      </c>
      <c r="O12" s="25">
        <f t="shared" si="2"/>
        <v>0.90824660072720387</v>
      </c>
      <c r="P12" s="2">
        <v>1000566895</v>
      </c>
      <c r="Q12" s="25">
        <f t="shared" si="3"/>
        <v>0.90824660072720387</v>
      </c>
      <c r="R12" s="2">
        <v>1000566895</v>
      </c>
      <c r="S12" s="31">
        <f t="shared" si="4"/>
        <v>0</v>
      </c>
    </row>
    <row r="13" spans="1:27" ht="15.6" x14ac:dyDescent="0.3">
      <c r="A13" s="8" t="s">
        <v>5</v>
      </c>
      <c r="B13" s="8" t="s">
        <v>2</v>
      </c>
      <c r="C13" s="8" t="s">
        <v>13</v>
      </c>
      <c r="D13" s="8" t="s">
        <v>2</v>
      </c>
      <c r="E13" s="8" t="s">
        <v>21</v>
      </c>
      <c r="F13" s="8"/>
      <c r="G13" s="7" t="s">
        <v>70</v>
      </c>
      <c r="H13" s="37">
        <f>H14+H15</f>
        <v>3478990748</v>
      </c>
      <c r="I13" s="37">
        <f>I14+I15+477958649</f>
        <v>1980360213</v>
      </c>
      <c r="J13" s="43">
        <f t="shared" ref="J13" si="7">J14+J15</f>
        <v>770367556</v>
      </c>
      <c r="K13" s="6">
        <f>K14+K15+477958649</f>
        <v>4688983405</v>
      </c>
      <c r="L13" s="6">
        <f>L14+L15</f>
        <v>3879587014</v>
      </c>
      <c r="M13" s="6">
        <f t="shared" si="6"/>
        <v>809396391</v>
      </c>
      <c r="N13" s="6">
        <f t="shared" ref="N13" si="8">N14+N15</f>
        <v>3879587014</v>
      </c>
      <c r="O13" s="3">
        <f t="shared" si="2"/>
        <v>0.82738339612443135</v>
      </c>
      <c r="P13" s="6">
        <f t="shared" ref="P13:R13" si="9">P14+P15</f>
        <v>3879587014</v>
      </c>
      <c r="Q13" s="3">
        <f t="shared" si="3"/>
        <v>0.82738339612443135</v>
      </c>
      <c r="R13" s="6">
        <f t="shared" si="9"/>
        <v>3879587014</v>
      </c>
      <c r="S13" s="22">
        <f t="shared" si="4"/>
        <v>0</v>
      </c>
    </row>
    <row r="14" spans="1:27" ht="31.2" x14ac:dyDescent="0.3">
      <c r="A14" s="5" t="s">
        <v>5</v>
      </c>
      <c r="B14" s="5" t="s">
        <v>2</v>
      </c>
      <c r="C14" s="5" t="s">
        <v>13</v>
      </c>
      <c r="D14" s="5" t="s">
        <v>2</v>
      </c>
      <c r="E14" s="5" t="s">
        <v>21</v>
      </c>
      <c r="F14" s="5" t="s">
        <v>2</v>
      </c>
      <c r="G14" s="4" t="s">
        <v>69</v>
      </c>
      <c r="H14" s="38">
        <v>2124679152</v>
      </c>
      <c r="I14" s="38">
        <v>422034008</v>
      </c>
      <c r="J14" s="44">
        <v>770367556</v>
      </c>
      <c r="K14" s="2">
        <v>1776345604</v>
      </c>
      <c r="L14" s="2">
        <v>1773310602</v>
      </c>
      <c r="M14" s="2">
        <f t="shared" si="6"/>
        <v>3035002</v>
      </c>
      <c r="N14" s="2">
        <v>1773310602</v>
      </c>
      <c r="O14" s="25">
        <f t="shared" si="2"/>
        <v>0.99829143495884709</v>
      </c>
      <c r="P14" s="2">
        <v>1773310602</v>
      </c>
      <c r="Q14" s="25">
        <f t="shared" si="3"/>
        <v>0.99829143495884709</v>
      </c>
      <c r="R14" s="2">
        <v>1773310602</v>
      </c>
      <c r="S14" s="31">
        <f t="shared" si="4"/>
        <v>0</v>
      </c>
    </row>
    <row r="15" spans="1:27" ht="31.2" x14ac:dyDescent="0.3">
      <c r="A15" s="5" t="s">
        <v>5</v>
      </c>
      <c r="B15" s="5" t="s">
        <v>2</v>
      </c>
      <c r="C15" s="5" t="s">
        <v>13</v>
      </c>
      <c r="D15" s="5" t="s">
        <v>2</v>
      </c>
      <c r="E15" s="5" t="s">
        <v>21</v>
      </c>
      <c r="F15" s="5" t="s">
        <v>1</v>
      </c>
      <c r="G15" s="4" t="s">
        <v>68</v>
      </c>
      <c r="H15" s="38">
        <v>1354311596</v>
      </c>
      <c r="I15" s="38">
        <v>1080367556</v>
      </c>
      <c r="J15" s="44">
        <v>0</v>
      </c>
      <c r="K15" s="2">
        <v>2434679152</v>
      </c>
      <c r="L15" s="2">
        <v>2106276412</v>
      </c>
      <c r="M15" s="2">
        <f t="shared" si="6"/>
        <v>328402740</v>
      </c>
      <c r="N15" s="2">
        <v>2106276412</v>
      </c>
      <c r="O15" s="25">
        <f t="shared" si="2"/>
        <v>0.86511457177828577</v>
      </c>
      <c r="P15" s="2">
        <v>2106276412</v>
      </c>
      <c r="Q15" s="25">
        <f t="shared" si="3"/>
        <v>0.86511457177828577</v>
      </c>
      <c r="R15" s="2">
        <v>2106276412</v>
      </c>
      <c r="S15" s="31">
        <f t="shared" si="4"/>
        <v>0</v>
      </c>
    </row>
    <row r="16" spans="1:27" ht="15.6" x14ac:dyDescent="0.3">
      <c r="A16" s="8" t="s">
        <v>5</v>
      </c>
      <c r="B16" s="8" t="s">
        <v>2</v>
      </c>
      <c r="C16" s="8" t="s">
        <v>13</v>
      </c>
      <c r="D16" s="8" t="s">
        <v>2</v>
      </c>
      <c r="E16" s="8" t="s">
        <v>9</v>
      </c>
      <c r="F16" s="8"/>
      <c r="G16" s="7" t="s">
        <v>67</v>
      </c>
      <c r="H16" s="6">
        <f>SUM(H17:H29)</f>
        <v>7442648532</v>
      </c>
      <c r="I16" s="6">
        <f t="shared" ref="I16:J16" si="10">SUM(I17:I29)</f>
        <v>551435180</v>
      </c>
      <c r="J16" s="45">
        <f t="shared" si="10"/>
        <v>206234348</v>
      </c>
      <c r="K16" s="6">
        <f>SUM(K17:K29)</f>
        <v>7787849364</v>
      </c>
      <c r="L16" s="6">
        <f>SUM(L17:L29)</f>
        <v>7388999085</v>
      </c>
      <c r="M16" s="6">
        <f t="shared" si="6"/>
        <v>398850279</v>
      </c>
      <c r="N16" s="6">
        <f>SUM(N17:N29)</f>
        <v>7388999085</v>
      </c>
      <c r="O16" s="3">
        <f t="shared" si="2"/>
        <v>0.94878556834397443</v>
      </c>
      <c r="P16" s="6">
        <f>SUM(P17:P29)</f>
        <v>7388999085</v>
      </c>
      <c r="Q16" s="3">
        <f t="shared" si="3"/>
        <v>0.94878556834397443</v>
      </c>
      <c r="R16" s="6">
        <f>SUM(R17:R29)</f>
        <v>7245565451</v>
      </c>
      <c r="S16" s="22">
        <f t="shared" si="4"/>
        <v>143433634</v>
      </c>
    </row>
    <row r="17" spans="1:20" ht="31.2" x14ac:dyDescent="0.3">
      <c r="A17" s="5" t="s">
        <v>5</v>
      </c>
      <c r="B17" s="5" t="s">
        <v>2</v>
      </c>
      <c r="C17" s="5" t="s">
        <v>13</v>
      </c>
      <c r="D17" s="5" t="s">
        <v>2</v>
      </c>
      <c r="E17" s="5" t="s">
        <v>9</v>
      </c>
      <c r="F17" s="5" t="s">
        <v>2</v>
      </c>
      <c r="G17" s="4" t="s">
        <v>66</v>
      </c>
      <c r="H17" s="38">
        <v>239000000</v>
      </c>
      <c r="I17" s="38">
        <v>0</v>
      </c>
      <c r="J17" s="44">
        <v>0</v>
      </c>
      <c r="K17" s="2">
        <v>239000000</v>
      </c>
      <c r="L17" s="2">
        <v>220009504</v>
      </c>
      <c r="M17" s="2">
        <f t="shared" si="6"/>
        <v>18990496</v>
      </c>
      <c r="N17" s="2">
        <v>220009504</v>
      </c>
      <c r="O17" s="25">
        <f t="shared" si="2"/>
        <v>0.92054185774058572</v>
      </c>
      <c r="P17" s="2">
        <v>220009504</v>
      </c>
      <c r="Q17" s="25">
        <f t="shared" si="3"/>
        <v>0.92054185774058572</v>
      </c>
      <c r="R17" s="2">
        <v>220009504</v>
      </c>
      <c r="S17" s="31">
        <f t="shared" si="4"/>
        <v>0</v>
      </c>
    </row>
    <row r="18" spans="1:20" ht="31.2" x14ac:dyDescent="0.3">
      <c r="A18" s="5" t="s">
        <v>5</v>
      </c>
      <c r="B18" s="5" t="s">
        <v>2</v>
      </c>
      <c r="C18" s="5" t="s">
        <v>13</v>
      </c>
      <c r="D18" s="5" t="s">
        <v>2</v>
      </c>
      <c r="E18" s="5" t="s">
        <v>9</v>
      </c>
      <c r="F18" s="5" t="s">
        <v>1</v>
      </c>
      <c r="G18" s="4" t="s">
        <v>65</v>
      </c>
      <c r="H18" s="38">
        <v>728684990</v>
      </c>
      <c r="I18" s="38">
        <v>25352391</v>
      </c>
      <c r="J18" s="44">
        <v>0</v>
      </c>
      <c r="K18" s="2">
        <v>754037381</v>
      </c>
      <c r="L18" s="2">
        <v>749580324</v>
      </c>
      <c r="M18" s="2">
        <f t="shared" ref="M18:M29" si="11">K18-L18</f>
        <v>4457057</v>
      </c>
      <c r="N18" s="2">
        <v>749580324</v>
      </c>
      <c r="O18" s="25">
        <f t="shared" si="2"/>
        <v>0.99408907686501025</v>
      </c>
      <c r="P18" s="2">
        <v>749580324</v>
      </c>
      <c r="Q18" s="25">
        <f t="shared" si="3"/>
        <v>0.99408907686501025</v>
      </c>
      <c r="R18" s="2">
        <v>745594193</v>
      </c>
      <c r="S18" s="31">
        <f t="shared" ref="S18:S29" si="12">P18-R18</f>
        <v>3986131</v>
      </c>
    </row>
    <row r="19" spans="1:20" ht="31.2" x14ac:dyDescent="0.3">
      <c r="A19" s="5" t="s">
        <v>5</v>
      </c>
      <c r="B19" s="5" t="s">
        <v>2</v>
      </c>
      <c r="C19" s="5" t="s">
        <v>13</v>
      </c>
      <c r="D19" s="5" t="s">
        <v>2</v>
      </c>
      <c r="E19" s="5" t="s">
        <v>9</v>
      </c>
      <c r="F19" s="5" t="s">
        <v>9</v>
      </c>
      <c r="G19" s="4" t="s">
        <v>64</v>
      </c>
      <c r="H19" s="38">
        <v>126518838</v>
      </c>
      <c r="I19" s="38">
        <v>0</v>
      </c>
      <c r="J19" s="44">
        <v>0</v>
      </c>
      <c r="K19" s="2">
        <v>126518838</v>
      </c>
      <c r="L19" s="2">
        <v>123875559</v>
      </c>
      <c r="M19" s="2">
        <f t="shared" si="11"/>
        <v>2643279</v>
      </c>
      <c r="N19" s="2">
        <v>123875559</v>
      </c>
      <c r="O19" s="25">
        <f t="shared" si="2"/>
        <v>0.97910762506370785</v>
      </c>
      <c r="P19" s="2">
        <v>123875559</v>
      </c>
      <c r="Q19" s="25">
        <f t="shared" si="3"/>
        <v>0.97910762506370785</v>
      </c>
      <c r="R19" s="2">
        <v>116409581</v>
      </c>
      <c r="S19" s="31">
        <f t="shared" si="12"/>
        <v>7465978</v>
      </c>
    </row>
    <row r="20" spans="1:20" ht="31.2" x14ac:dyDescent="0.3">
      <c r="A20" s="5" t="s">
        <v>5</v>
      </c>
      <c r="B20" s="5" t="s">
        <v>2</v>
      </c>
      <c r="C20" s="5" t="s">
        <v>13</v>
      </c>
      <c r="D20" s="5" t="s">
        <v>2</v>
      </c>
      <c r="E20" s="5" t="s">
        <v>9</v>
      </c>
      <c r="F20" s="5" t="s">
        <v>43</v>
      </c>
      <c r="G20" s="4" t="s">
        <v>63</v>
      </c>
      <c r="H20" s="38">
        <v>74517609</v>
      </c>
      <c r="I20" s="38">
        <v>0</v>
      </c>
      <c r="J20" s="44">
        <v>0</v>
      </c>
      <c r="K20" s="2">
        <v>74517609</v>
      </c>
      <c r="L20" s="2">
        <v>71261547</v>
      </c>
      <c r="M20" s="2">
        <f t="shared" si="11"/>
        <v>3256062</v>
      </c>
      <c r="N20" s="2">
        <v>71261547</v>
      </c>
      <c r="O20" s="25">
        <f t="shared" si="2"/>
        <v>0.95630479770224508</v>
      </c>
      <c r="P20" s="2">
        <v>71261547</v>
      </c>
      <c r="Q20" s="25">
        <f t="shared" si="3"/>
        <v>0.95630479770224508</v>
      </c>
      <c r="R20" s="2">
        <v>71261547</v>
      </c>
      <c r="S20" s="31">
        <f t="shared" si="12"/>
        <v>0</v>
      </c>
    </row>
    <row r="21" spans="1:20" ht="31.2" x14ac:dyDescent="0.3">
      <c r="A21" s="5" t="s">
        <v>5</v>
      </c>
      <c r="B21" s="5" t="s">
        <v>2</v>
      </c>
      <c r="C21" s="5" t="s">
        <v>13</v>
      </c>
      <c r="D21" s="5" t="s">
        <v>2</v>
      </c>
      <c r="E21" s="5" t="s">
        <v>9</v>
      </c>
      <c r="F21" s="5" t="s">
        <v>19</v>
      </c>
      <c r="G21" s="4" t="s">
        <v>62</v>
      </c>
      <c r="H21" s="38">
        <v>47578175</v>
      </c>
      <c r="I21" s="38">
        <v>0</v>
      </c>
      <c r="J21" s="44">
        <v>0</v>
      </c>
      <c r="K21" s="2">
        <v>47578175</v>
      </c>
      <c r="L21" s="2">
        <v>44575962</v>
      </c>
      <c r="M21" s="2">
        <f t="shared" si="11"/>
        <v>3002213</v>
      </c>
      <c r="N21" s="2">
        <v>44575962</v>
      </c>
      <c r="O21" s="25">
        <f t="shared" si="2"/>
        <v>0.93689936614844938</v>
      </c>
      <c r="P21" s="2">
        <v>44575962</v>
      </c>
      <c r="Q21" s="25">
        <f t="shared" si="3"/>
        <v>0.93689936614844938</v>
      </c>
      <c r="R21" s="2">
        <v>44575962</v>
      </c>
      <c r="S21" s="31">
        <f t="shared" si="12"/>
        <v>0</v>
      </c>
    </row>
    <row r="22" spans="1:20" ht="15.6" x14ac:dyDescent="0.3">
      <c r="A22" s="5" t="s">
        <v>5</v>
      </c>
      <c r="B22" s="5" t="s">
        <v>2</v>
      </c>
      <c r="C22" s="5" t="s">
        <v>13</v>
      </c>
      <c r="D22" s="5" t="s">
        <v>2</v>
      </c>
      <c r="E22" s="5" t="s">
        <v>9</v>
      </c>
      <c r="F22" s="5" t="s">
        <v>41</v>
      </c>
      <c r="G22" s="4" t="s">
        <v>61</v>
      </c>
      <c r="H22" s="38">
        <v>1052263409</v>
      </c>
      <c r="I22" s="38">
        <v>12064325</v>
      </c>
      <c r="J22" s="44">
        <v>0</v>
      </c>
      <c r="K22" s="2">
        <v>1064327734</v>
      </c>
      <c r="L22" s="2">
        <v>1061975998</v>
      </c>
      <c r="M22" s="2">
        <f t="shared" si="11"/>
        <v>2351736</v>
      </c>
      <c r="N22" s="2">
        <v>1061975998</v>
      </c>
      <c r="O22" s="25">
        <f t="shared" si="2"/>
        <v>0.99779040240625727</v>
      </c>
      <c r="P22" s="2">
        <v>1061975998</v>
      </c>
      <c r="Q22" s="25">
        <f t="shared" si="3"/>
        <v>0.99779040240625727</v>
      </c>
      <c r="R22" s="2">
        <v>1052915513</v>
      </c>
      <c r="S22" s="31">
        <f t="shared" si="12"/>
        <v>9060485</v>
      </c>
    </row>
    <row r="23" spans="1:20" ht="15.6" x14ac:dyDescent="0.3">
      <c r="A23" s="5" t="s">
        <v>5</v>
      </c>
      <c r="B23" s="5" t="s">
        <v>2</v>
      </c>
      <c r="C23" s="5" t="s">
        <v>13</v>
      </c>
      <c r="D23" s="5" t="s">
        <v>2</v>
      </c>
      <c r="E23" s="5" t="s">
        <v>9</v>
      </c>
      <c r="F23" s="5" t="s">
        <v>60</v>
      </c>
      <c r="G23" s="4" t="s">
        <v>59</v>
      </c>
      <c r="H23" s="38">
        <v>1059688696</v>
      </c>
      <c r="I23" s="38">
        <v>196778717</v>
      </c>
      <c r="J23" s="44">
        <v>0</v>
      </c>
      <c r="K23" s="2">
        <v>1256467413</v>
      </c>
      <c r="L23" s="2">
        <v>1141119452</v>
      </c>
      <c r="M23" s="2">
        <f t="shared" si="11"/>
        <v>115347961</v>
      </c>
      <c r="N23" s="2">
        <v>1141119452</v>
      </c>
      <c r="O23" s="25">
        <f t="shared" si="2"/>
        <v>0.90819661552177477</v>
      </c>
      <c r="P23" s="2">
        <v>1141119452</v>
      </c>
      <c r="Q23" s="25">
        <f t="shared" si="3"/>
        <v>0.90819661552177477</v>
      </c>
      <c r="R23" s="2">
        <v>1075794696</v>
      </c>
      <c r="S23" s="31">
        <f t="shared" si="12"/>
        <v>65324756</v>
      </c>
    </row>
    <row r="24" spans="1:20" ht="15.6" x14ac:dyDescent="0.3">
      <c r="A24" s="5" t="s">
        <v>5</v>
      </c>
      <c r="B24" s="5" t="s">
        <v>2</v>
      </c>
      <c r="C24" s="5" t="s">
        <v>13</v>
      </c>
      <c r="D24" s="5" t="s">
        <v>2</v>
      </c>
      <c r="E24" s="5" t="s">
        <v>9</v>
      </c>
      <c r="F24" s="5" t="s">
        <v>58</v>
      </c>
      <c r="G24" s="4" t="s">
        <v>57</v>
      </c>
      <c r="H24" s="38">
        <v>2271560727</v>
      </c>
      <c r="I24" s="38">
        <v>276298836</v>
      </c>
      <c r="J24" s="44">
        <v>203234348</v>
      </c>
      <c r="K24" s="2">
        <v>2344625215</v>
      </c>
      <c r="L24" s="2">
        <v>2231532242</v>
      </c>
      <c r="M24" s="2">
        <f t="shared" si="11"/>
        <v>113092973</v>
      </c>
      <c r="N24" s="2">
        <v>2231532242</v>
      </c>
      <c r="O24" s="25">
        <f t="shared" si="2"/>
        <v>0.95176501034089578</v>
      </c>
      <c r="P24" s="2">
        <v>2231532242</v>
      </c>
      <c r="Q24" s="25">
        <f t="shared" si="3"/>
        <v>0.95176501034089578</v>
      </c>
      <c r="R24" s="2">
        <v>2173935958</v>
      </c>
      <c r="S24" s="31">
        <f t="shared" si="12"/>
        <v>57596284</v>
      </c>
    </row>
    <row r="25" spans="1:20" ht="31.2" x14ac:dyDescent="0.3">
      <c r="A25" s="5" t="s">
        <v>5</v>
      </c>
      <c r="B25" s="5" t="s">
        <v>2</v>
      </c>
      <c r="C25" s="5" t="s">
        <v>13</v>
      </c>
      <c r="D25" s="5" t="s">
        <v>2</v>
      </c>
      <c r="E25" s="5" t="s">
        <v>9</v>
      </c>
      <c r="F25" s="5" t="s">
        <v>56</v>
      </c>
      <c r="G25" s="4" t="s">
        <v>55</v>
      </c>
      <c r="H25" s="38">
        <v>942784679</v>
      </c>
      <c r="I25" s="38">
        <v>0</v>
      </c>
      <c r="J25" s="44">
        <v>3000000</v>
      </c>
      <c r="K25" s="2">
        <v>939784679</v>
      </c>
      <c r="L25" s="2">
        <v>886676305</v>
      </c>
      <c r="M25" s="2">
        <f t="shared" si="11"/>
        <v>53108374</v>
      </c>
      <c r="N25" s="2">
        <v>886676305</v>
      </c>
      <c r="O25" s="25">
        <f t="shared" si="2"/>
        <v>0.94348878505179379</v>
      </c>
      <c r="P25" s="2">
        <v>886676305</v>
      </c>
      <c r="Q25" s="25">
        <f t="shared" si="3"/>
        <v>0.94348878505179379</v>
      </c>
      <c r="R25" s="2">
        <v>886676305</v>
      </c>
      <c r="S25" s="31">
        <f t="shared" si="12"/>
        <v>0</v>
      </c>
    </row>
    <row r="26" spans="1:20" ht="15.6" x14ac:dyDescent="0.3">
      <c r="A26" s="5" t="s">
        <v>5</v>
      </c>
      <c r="B26" s="5" t="s">
        <v>2</v>
      </c>
      <c r="C26" s="5" t="s">
        <v>13</v>
      </c>
      <c r="D26" s="5" t="s">
        <v>2</v>
      </c>
      <c r="E26" s="5" t="s">
        <v>9</v>
      </c>
      <c r="F26" s="5" t="s">
        <v>54</v>
      </c>
      <c r="G26" s="4" t="s">
        <v>53</v>
      </c>
      <c r="H26" s="38">
        <v>9994081</v>
      </c>
      <c r="I26" s="38">
        <v>116796</v>
      </c>
      <c r="J26" s="44">
        <v>0</v>
      </c>
      <c r="K26" s="2">
        <v>10110877</v>
      </c>
      <c r="L26" s="2">
        <v>10110877</v>
      </c>
      <c r="M26" s="2">
        <f t="shared" si="11"/>
        <v>0</v>
      </c>
      <c r="N26" s="2">
        <v>10110877</v>
      </c>
      <c r="O26" s="25">
        <f t="shared" si="2"/>
        <v>1</v>
      </c>
      <c r="P26" s="2">
        <v>10110877</v>
      </c>
      <c r="Q26" s="25">
        <f t="shared" si="3"/>
        <v>1</v>
      </c>
      <c r="R26" s="2">
        <v>10110877</v>
      </c>
      <c r="S26" s="31">
        <f t="shared" si="12"/>
        <v>0</v>
      </c>
    </row>
    <row r="27" spans="1:20" ht="15.6" x14ac:dyDescent="0.3">
      <c r="A27" s="5" t="s">
        <v>5</v>
      </c>
      <c r="B27" s="5" t="s">
        <v>2</v>
      </c>
      <c r="C27" s="5" t="s">
        <v>13</v>
      </c>
      <c r="D27" s="5" t="s">
        <v>2</v>
      </c>
      <c r="E27" s="5" t="s">
        <v>9</v>
      </c>
      <c r="F27" s="5" t="s">
        <v>23</v>
      </c>
      <c r="G27" s="4" t="s">
        <v>52</v>
      </c>
      <c r="H27" s="38">
        <v>0</v>
      </c>
      <c r="I27" s="38">
        <v>419790</v>
      </c>
      <c r="J27" s="44">
        <v>0</v>
      </c>
      <c r="K27" s="2">
        <v>419790</v>
      </c>
      <c r="L27" s="2">
        <v>419790</v>
      </c>
      <c r="M27" s="2">
        <f t="shared" si="11"/>
        <v>0</v>
      </c>
      <c r="N27" s="2">
        <v>419790</v>
      </c>
      <c r="O27" s="25">
        <f t="shared" si="2"/>
        <v>1</v>
      </c>
      <c r="P27" s="2">
        <v>419790</v>
      </c>
      <c r="Q27" s="25">
        <f t="shared" si="3"/>
        <v>1</v>
      </c>
      <c r="R27" s="2">
        <v>419790</v>
      </c>
      <c r="S27" s="31">
        <f t="shared" si="12"/>
        <v>0</v>
      </c>
    </row>
    <row r="28" spans="1:20" ht="31.2" x14ac:dyDescent="0.3">
      <c r="A28" s="5" t="s">
        <v>5</v>
      </c>
      <c r="B28" s="5" t="s">
        <v>2</v>
      </c>
      <c r="C28" s="5" t="s">
        <v>13</v>
      </c>
      <c r="D28" s="5" t="s">
        <v>2</v>
      </c>
      <c r="E28" s="5" t="s">
        <v>9</v>
      </c>
      <c r="F28" s="5" t="s">
        <v>51</v>
      </c>
      <c r="G28" s="4" t="s">
        <v>50</v>
      </c>
      <c r="H28" s="38">
        <v>209607285</v>
      </c>
      <c r="I28" s="38">
        <v>40404325</v>
      </c>
      <c r="J28" s="44">
        <v>0</v>
      </c>
      <c r="K28" s="2">
        <v>250011610</v>
      </c>
      <c r="L28" s="2">
        <v>249037568</v>
      </c>
      <c r="M28" s="2">
        <f t="shared" si="11"/>
        <v>974042</v>
      </c>
      <c r="N28" s="2">
        <v>249037568</v>
      </c>
      <c r="O28" s="25">
        <f t="shared" si="2"/>
        <v>0.99610401292963957</v>
      </c>
      <c r="P28" s="2">
        <v>249037568</v>
      </c>
      <c r="Q28" s="25">
        <f t="shared" si="3"/>
        <v>0.99610401292963957</v>
      </c>
      <c r="R28" s="2">
        <v>249037568</v>
      </c>
      <c r="S28" s="31">
        <f t="shared" si="12"/>
        <v>0</v>
      </c>
    </row>
    <row r="29" spans="1:20" ht="31.2" x14ac:dyDescent="0.3">
      <c r="A29" s="5" t="s">
        <v>5</v>
      </c>
      <c r="B29" s="5" t="s">
        <v>2</v>
      </c>
      <c r="C29" s="5" t="s">
        <v>13</v>
      </c>
      <c r="D29" s="5" t="s">
        <v>2</v>
      </c>
      <c r="E29" s="5" t="s">
        <v>9</v>
      </c>
      <c r="F29" s="5" t="s">
        <v>49</v>
      </c>
      <c r="G29" s="4" t="s">
        <v>48</v>
      </c>
      <c r="H29" s="38">
        <v>680450043</v>
      </c>
      <c r="I29" s="38">
        <v>0</v>
      </c>
      <c r="J29" s="44">
        <v>0</v>
      </c>
      <c r="K29" s="2">
        <v>680450043</v>
      </c>
      <c r="L29" s="2">
        <v>598823957</v>
      </c>
      <c r="M29" s="2">
        <f t="shared" si="11"/>
        <v>81626086</v>
      </c>
      <c r="N29" s="2">
        <v>598823957</v>
      </c>
      <c r="O29" s="25">
        <f t="shared" si="2"/>
        <v>0.88004103043314819</v>
      </c>
      <c r="P29" s="2">
        <v>598823957</v>
      </c>
      <c r="Q29" s="25">
        <f t="shared" si="3"/>
        <v>0.88004103043314819</v>
      </c>
      <c r="R29" s="2">
        <v>598823957</v>
      </c>
      <c r="S29" s="31">
        <f t="shared" si="12"/>
        <v>0</v>
      </c>
    </row>
    <row r="30" spans="1:20" ht="62.4" x14ac:dyDescent="0.3">
      <c r="A30" s="8" t="s">
        <v>5</v>
      </c>
      <c r="B30" s="8" t="s">
        <v>2</v>
      </c>
      <c r="C30" s="8" t="s">
        <v>13</v>
      </c>
      <c r="D30" s="8" t="s">
        <v>2</v>
      </c>
      <c r="E30" s="8" t="s">
        <v>27</v>
      </c>
      <c r="F30" s="8"/>
      <c r="G30" s="7" t="s">
        <v>47</v>
      </c>
      <c r="H30" s="37">
        <v>665578265</v>
      </c>
      <c r="I30" s="37">
        <f>I31+I32</f>
        <v>829870345</v>
      </c>
      <c r="J30" s="43">
        <f>J31+J32</f>
        <v>515143277</v>
      </c>
      <c r="K30" s="6">
        <f>SUM(K31:K32)</f>
        <v>980305333</v>
      </c>
      <c r="L30" s="6">
        <f t="shared" ref="L30:P30" si="13">SUM(L31:L32)</f>
        <v>959521964</v>
      </c>
      <c r="M30" s="6">
        <f>K30-L30</f>
        <v>20783369</v>
      </c>
      <c r="N30" s="6">
        <f t="shared" si="13"/>
        <v>959521964</v>
      </c>
      <c r="O30" s="3">
        <f t="shared" si="2"/>
        <v>0.97879908605985311</v>
      </c>
      <c r="P30" s="6">
        <f t="shared" si="13"/>
        <v>959521964</v>
      </c>
      <c r="Q30" s="3">
        <f t="shared" si="3"/>
        <v>0.97879908605985311</v>
      </c>
      <c r="R30" s="6">
        <f>R31+R32</f>
        <v>823846473</v>
      </c>
      <c r="S30" s="22">
        <f>P30-R30</f>
        <v>135675491</v>
      </c>
    </row>
    <row r="31" spans="1:20" ht="15.6" x14ac:dyDescent="0.3">
      <c r="A31" s="5" t="s">
        <v>5</v>
      </c>
      <c r="B31" s="5" t="s">
        <v>2</v>
      </c>
      <c r="C31" s="5" t="s">
        <v>13</v>
      </c>
      <c r="D31" s="5" t="s">
        <v>2</v>
      </c>
      <c r="E31" s="5" t="s">
        <v>27</v>
      </c>
      <c r="F31" s="5" t="s">
        <v>2</v>
      </c>
      <c r="G31" s="4" t="s">
        <v>46</v>
      </c>
      <c r="H31" s="38">
        <v>665578265</v>
      </c>
      <c r="I31" s="38">
        <v>94747675</v>
      </c>
      <c r="J31" s="44">
        <v>513909328</v>
      </c>
      <c r="K31" s="2">
        <v>246416612</v>
      </c>
      <c r="L31" s="2">
        <v>246416612</v>
      </c>
      <c r="M31" s="2">
        <f>K31-L31</f>
        <v>0</v>
      </c>
      <c r="N31" s="2">
        <v>246416612</v>
      </c>
      <c r="O31" s="25">
        <f t="shared" si="2"/>
        <v>1</v>
      </c>
      <c r="P31" s="2">
        <v>246416612</v>
      </c>
      <c r="Q31" s="25">
        <f t="shared" si="3"/>
        <v>1</v>
      </c>
      <c r="R31" s="2">
        <v>207251805</v>
      </c>
      <c r="S31" s="31">
        <f>P31-R31</f>
        <v>39164807</v>
      </c>
      <c r="T31" s="28"/>
    </row>
    <row r="32" spans="1:20" ht="31.2" x14ac:dyDescent="0.3">
      <c r="A32" s="5" t="s">
        <v>5</v>
      </c>
      <c r="B32" s="5" t="s">
        <v>2</v>
      </c>
      <c r="C32" s="5" t="s">
        <v>13</v>
      </c>
      <c r="D32" s="5" t="s">
        <v>2</v>
      </c>
      <c r="E32" s="5" t="s">
        <v>27</v>
      </c>
      <c r="F32" s="5" t="s">
        <v>4</v>
      </c>
      <c r="G32" s="4" t="s">
        <v>45</v>
      </c>
      <c r="H32" s="38"/>
      <c r="I32" s="38">
        <f>720620374+14502296</f>
        <v>735122670</v>
      </c>
      <c r="J32" s="44">
        <v>1233949</v>
      </c>
      <c r="K32" s="2">
        <v>733888721</v>
      </c>
      <c r="L32" s="2">
        <v>713105352</v>
      </c>
      <c r="M32" s="2">
        <f>K32-L32</f>
        <v>20783369</v>
      </c>
      <c r="N32" s="2">
        <v>713105352</v>
      </c>
      <c r="O32" s="25">
        <f t="shared" si="2"/>
        <v>0.97168048996354583</v>
      </c>
      <c r="P32" s="2">
        <v>713105352</v>
      </c>
      <c r="Q32" s="25">
        <f t="shared" si="3"/>
        <v>0.97168048996354583</v>
      </c>
      <c r="R32" s="2">
        <v>616594668</v>
      </c>
      <c r="S32" s="31">
        <f>P32-R32</f>
        <v>96510684</v>
      </c>
    </row>
    <row r="33" spans="1:20" ht="46.8" x14ac:dyDescent="0.3">
      <c r="A33" s="8" t="s">
        <v>5</v>
      </c>
      <c r="B33" s="8" t="s">
        <v>2</v>
      </c>
      <c r="C33" s="8" t="s">
        <v>13</v>
      </c>
      <c r="D33" s="8" t="s">
        <v>1</v>
      </c>
      <c r="E33" s="8"/>
      <c r="F33" s="8"/>
      <c r="G33" s="7" t="s">
        <v>44</v>
      </c>
      <c r="H33" s="6">
        <f>SUM(H34:H36)</f>
        <v>1787904437</v>
      </c>
      <c r="I33" s="6">
        <f t="shared" ref="I33:J33" si="14">SUM(I34:I36)</f>
        <v>0</v>
      </c>
      <c r="J33" s="45">
        <f t="shared" si="14"/>
        <v>734469557</v>
      </c>
      <c r="K33" s="6">
        <f>SUM(K34:K36)</f>
        <v>1053434880</v>
      </c>
      <c r="L33" s="6">
        <f>SUM(L35:L36)</f>
        <v>1050768213</v>
      </c>
      <c r="M33" s="6">
        <f>K33-L33</f>
        <v>2666667</v>
      </c>
      <c r="N33" s="6">
        <f>N34+N35+N36</f>
        <v>1050768213</v>
      </c>
      <c r="O33" s="3">
        <f t="shared" si="2"/>
        <v>0.99746859815387923</v>
      </c>
      <c r="P33" s="6">
        <f>SUM(P34:P36)</f>
        <v>1050768213</v>
      </c>
      <c r="Q33" s="3">
        <f t="shared" si="3"/>
        <v>0.99746859815387923</v>
      </c>
      <c r="R33" s="6">
        <f>R35+R36</f>
        <v>1050768213</v>
      </c>
      <c r="S33" s="22">
        <f>P33-R33</f>
        <v>0</v>
      </c>
    </row>
    <row r="34" spans="1:20" ht="15.6" x14ac:dyDescent="0.3">
      <c r="A34" s="5" t="s">
        <v>5</v>
      </c>
      <c r="B34" s="5" t="s">
        <v>2</v>
      </c>
      <c r="C34" s="5" t="s">
        <v>13</v>
      </c>
      <c r="D34" s="5" t="s">
        <v>1</v>
      </c>
      <c r="E34" s="5" t="s">
        <v>43</v>
      </c>
      <c r="F34" s="5"/>
      <c r="G34" s="4" t="s">
        <v>42</v>
      </c>
      <c r="H34" s="38">
        <v>30000000</v>
      </c>
      <c r="I34" s="38">
        <v>0</v>
      </c>
      <c r="J34" s="44">
        <v>30000000</v>
      </c>
      <c r="K34" s="2">
        <v>0</v>
      </c>
      <c r="L34" s="2">
        <v>0</v>
      </c>
      <c r="M34" s="2">
        <v>0</v>
      </c>
      <c r="N34" s="2">
        <v>0</v>
      </c>
      <c r="O34" s="25">
        <v>0</v>
      </c>
      <c r="P34" s="2">
        <v>0</v>
      </c>
      <c r="Q34" s="25">
        <v>0</v>
      </c>
      <c r="R34" s="2">
        <v>0</v>
      </c>
      <c r="S34" s="21">
        <v>0</v>
      </c>
    </row>
    <row r="35" spans="1:20" ht="31.2" x14ac:dyDescent="0.3">
      <c r="A35" s="5" t="s">
        <v>5</v>
      </c>
      <c r="B35" s="5" t="s">
        <v>2</v>
      </c>
      <c r="C35" s="5" t="s">
        <v>13</v>
      </c>
      <c r="D35" s="5" t="s">
        <v>1</v>
      </c>
      <c r="E35" s="5" t="s">
        <v>41</v>
      </c>
      <c r="F35" s="5"/>
      <c r="G35" s="4" t="s">
        <v>40</v>
      </c>
      <c r="H35" s="38">
        <v>1207332377</v>
      </c>
      <c r="I35" s="38">
        <v>0</v>
      </c>
      <c r="J35" s="44">
        <v>704469557</v>
      </c>
      <c r="K35" s="2">
        <v>502862820</v>
      </c>
      <c r="L35" s="2">
        <v>500196153</v>
      </c>
      <c r="M35" s="2">
        <f>K35-L35</f>
        <v>2666667</v>
      </c>
      <c r="N35" s="2">
        <v>500196153</v>
      </c>
      <c r="O35" s="25">
        <f t="shared" ref="O35:O53" si="15">+N35/K35</f>
        <v>0.99469702890342937</v>
      </c>
      <c r="P35" s="2">
        <v>500196153</v>
      </c>
      <c r="Q35" s="25">
        <f>+P35/K35</f>
        <v>0.99469702890342937</v>
      </c>
      <c r="R35" s="2">
        <v>500196153</v>
      </c>
      <c r="S35" s="31">
        <f>P35-R35</f>
        <v>0</v>
      </c>
    </row>
    <row r="36" spans="1:20" ht="46.8" x14ac:dyDescent="0.3">
      <c r="A36" s="5" t="s">
        <v>5</v>
      </c>
      <c r="B36" s="5" t="s">
        <v>2</v>
      </c>
      <c r="C36" s="5" t="s">
        <v>13</v>
      </c>
      <c r="D36" s="5" t="s">
        <v>1</v>
      </c>
      <c r="E36" s="5" t="s">
        <v>39</v>
      </c>
      <c r="F36" s="5"/>
      <c r="G36" s="4" t="s">
        <v>38</v>
      </c>
      <c r="H36" s="38">
        <v>550572060</v>
      </c>
      <c r="I36" s="38">
        <v>0</v>
      </c>
      <c r="J36" s="44">
        <v>0</v>
      </c>
      <c r="K36" s="2">
        <v>550572060</v>
      </c>
      <c r="L36" s="2">
        <v>550572060</v>
      </c>
      <c r="M36" s="2">
        <v>0</v>
      </c>
      <c r="N36" s="2">
        <v>550572060</v>
      </c>
      <c r="O36" s="25">
        <f t="shared" si="15"/>
        <v>1</v>
      </c>
      <c r="P36" s="2">
        <v>550572060</v>
      </c>
      <c r="Q36" s="25">
        <f>+P36/K36</f>
        <v>1</v>
      </c>
      <c r="R36" s="2">
        <v>550572060</v>
      </c>
      <c r="S36" s="31">
        <f>P36-R36</f>
        <v>0</v>
      </c>
    </row>
    <row r="37" spans="1:20" ht="62.4" x14ac:dyDescent="0.3">
      <c r="A37" s="8" t="s">
        <v>5</v>
      </c>
      <c r="B37" s="8" t="s">
        <v>2</v>
      </c>
      <c r="C37" s="8" t="s">
        <v>13</v>
      </c>
      <c r="D37" s="8" t="s">
        <v>9</v>
      </c>
      <c r="E37" s="8"/>
      <c r="F37" s="8"/>
      <c r="G37" s="7" t="s">
        <v>37</v>
      </c>
      <c r="H37" s="6">
        <f>SUM(H38:H47)</f>
        <v>10651715191</v>
      </c>
      <c r="I37" s="6">
        <f t="shared" ref="I37:J37" si="16">SUM(I38:I47)</f>
        <v>244786346</v>
      </c>
      <c r="J37" s="6">
        <f t="shared" si="16"/>
        <v>166786346</v>
      </c>
      <c r="K37" s="6">
        <f>SUM(K38:K47)</f>
        <v>10729715191</v>
      </c>
      <c r="L37" s="6">
        <f>SUM(L38:L47)</f>
        <v>10296219187</v>
      </c>
      <c r="M37" s="6">
        <f>K37-L37</f>
        <v>433496004</v>
      </c>
      <c r="N37" s="6">
        <f>SUM(N38:N47)</f>
        <v>10296219187</v>
      </c>
      <c r="O37" s="3">
        <f t="shared" si="15"/>
        <v>0.95959855445523723</v>
      </c>
      <c r="P37" s="30">
        <f>SUM(P38:P47)</f>
        <v>10296219187</v>
      </c>
      <c r="Q37" s="3">
        <f>P37/K37</f>
        <v>0.95959855445523723</v>
      </c>
      <c r="R37" s="6">
        <f>SUM(R38:R47)</f>
        <v>10296219187</v>
      </c>
      <c r="S37" s="22">
        <f>P37-R37</f>
        <v>0</v>
      </c>
    </row>
    <row r="38" spans="1:20" ht="46.8" x14ac:dyDescent="0.3">
      <c r="A38" s="5" t="s">
        <v>5</v>
      </c>
      <c r="B38" s="5" t="s">
        <v>2</v>
      </c>
      <c r="C38" s="5" t="s">
        <v>13</v>
      </c>
      <c r="D38" s="5" t="s">
        <v>9</v>
      </c>
      <c r="E38" s="5" t="s">
        <v>2</v>
      </c>
      <c r="F38" s="5" t="s">
        <v>2</v>
      </c>
      <c r="G38" s="4" t="s">
        <v>36</v>
      </c>
      <c r="H38" s="38">
        <v>1108767739</v>
      </c>
      <c r="I38" s="38">
        <v>36400000</v>
      </c>
      <c r="J38" s="44">
        <v>0</v>
      </c>
      <c r="K38" s="2">
        <v>1145167739</v>
      </c>
      <c r="L38" s="2">
        <v>1145028400</v>
      </c>
      <c r="M38" s="2">
        <f>K38-L38</f>
        <v>139339</v>
      </c>
      <c r="N38" s="2">
        <v>1145028400</v>
      </c>
      <c r="O38" s="25">
        <f t="shared" si="15"/>
        <v>0.99987832437532542</v>
      </c>
      <c r="P38" s="2">
        <v>1145028400</v>
      </c>
      <c r="Q38" s="25">
        <f t="shared" ref="Q38:Q53" si="17">+P38/K38</f>
        <v>0.99987832437532542</v>
      </c>
      <c r="R38" s="2">
        <v>1145028400</v>
      </c>
      <c r="S38" s="31">
        <f>P38-R38</f>
        <v>0</v>
      </c>
    </row>
    <row r="39" spans="1:20" ht="46.8" x14ac:dyDescent="0.3">
      <c r="A39" s="5" t="s">
        <v>5</v>
      </c>
      <c r="B39" s="5" t="s">
        <v>2</v>
      </c>
      <c r="C39" s="5" t="s">
        <v>13</v>
      </c>
      <c r="D39" s="5" t="s">
        <v>9</v>
      </c>
      <c r="E39" s="5" t="s">
        <v>2</v>
      </c>
      <c r="F39" s="5" t="s">
        <v>4</v>
      </c>
      <c r="G39" s="4" t="s">
        <v>35</v>
      </c>
      <c r="H39" s="38">
        <v>1699410357</v>
      </c>
      <c r="I39" s="38">
        <v>0</v>
      </c>
      <c r="J39" s="44">
        <v>0</v>
      </c>
      <c r="K39" s="2">
        <v>1699410357</v>
      </c>
      <c r="L39" s="2">
        <v>1459763758</v>
      </c>
      <c r="M39" s="2">
        <f t="shared" ref="M39:M47" si="18">K39-L39</f>
        <v>239646599</v>
      </c>
      <c r="N39" s="2">
        <v>1459763758</v>
      </c>
      <c r="O39" s="25">
        <f t="shared" si="15"/>
        <v>0.85898250059917691</v>
      </c>
      <c r="P39" s="2">
        <v>1459763758</v>
      </c>
      <c r="Q39" s="25">
        <f t="shared" si="17"/>
        <v>0.85898250059917691</v>
      </c>
      <c r="R39" s="2">
        <v>1459763758</v>
      </c>
      <c r="S39" s="31">
        <f t="shared" ref="S39:S47" si="19">P39-R39</f>
        <v>0</v>
      </c>
    </row>
    <row r="40" spans="1:20" ht="31.2" x14ac:dyDescent="0.3">
      <c r="A40" s="5" t="s">
        <v>5</v>
      </c>
      <c r="B40" s="5" t="s">
        <v>2</v>
      </c>
      <c r="C40" s="5" t="s">
        <v>13</v>
      </c>
      <c r="D40" s="5" t="s">
        <v>9</v>
      </c>
      <c r="E40" s="5" t="s">
        <v>2</v>
      </c>
      <c r="F40" s="5" t="s">
        <v>21</v>
      </c>
      <c r="G40" s="4" t="s">
        <v>34</v>
      </c>
      <c r="H40" s="38">
        <v>2199076944</v>
      </c>
      <c r="I40" s="38">
        <v>0</v>
      </c>
      <c r="J40" s="44">
        <v>0</v>
      </c>
      <c r="K40" s="2">
        <v>2199076944</v>
      </c>
      <c r="L40" s="2">
        <v>2116962200</v>
      </c>
      <c r="M40" s="2">
        <f t="shared" si="18"/>
        <v>82114744</v>
      </c>
      <c r="N40" s="2">
        <v>2116962200</v>
      </c>
      <c r="O40" s="25">
        <f t="shared" si="15"/>
        <v>0.96265944935485626</v>
      </c>
      <c r="P40" s="2">
        <v>2116962200</v>
      </c>
      <c r="Q40" s="25">
        <f t="shared" si="17"/>
        <v>0.96265944935485626</v>
      </c>
      <c r="R40" s="2">
        <v>2116962200</v>
      </c>
      <c r="S40" s="31">
        <f t="shared" si="19"/>
        <v>0</v>
      </c>
    </row>
    <row r="41" spans="1:20" ht="93.6" x14ac:dyDescent="0.3">
      <c r="A41" s="5" t="s">
        <v>5</v>
      </c>
      <c r="B41" s="5" t="s">
        <v>2</v>
      </c>
      <c r="C41" s="5" t="s">
        <v>13</v>
      </c>
      <c r="D41" s="5" t="s">
        <v>9</v>
      </c>
      <c r="E41" s="5" t="s">
        <v>2</v>
      </c>
      <c r="F41" s="5" t="s">
        <v>9</v>
      </c>
      <c r="G41" s="4" t="s">
        <v>33</v>
      </c>
      <c r="H41" s="38">
        <v>140042220</v>
      </c>
      <c r="I41" s="38">
        <v>8492980</v>
      </c>
      <c r="J41" s="44">
        <v>0</v>
      </c>
      <c r="K41" s="2">
        <v>148535200</v>
      </c>
      <c r="L41" s="2">
        <v>139856200</v>
      </c>
      <c r="M41" s="2">
        <f t="shared" si="18"/>
        <v>8679000</v>
      </c>
      <c r="N41" s="2">
        <v>139856200</v>
      </c>
      <c r="O41" s="25">
        <f t="shared" si="15"/>
        <v>0.94156940577048398</v>
      </c>
      <c r="P41" s="2">
        <v>139856200</v>
      </c>
      <c r="Q41" s="25">
        <f t="shared" si="17"/>
        <v>0.94156940577048398</v>
      </c>
      <c r="R41" s="2">
        <v>139856200</v>
      </c>
      <c r="S41" s="31">
        <f t="shared" si="19"/>
        <v>0</v>
      </c>
      <c r="T41" s="28">
        <f>N41-P41</f>
        <v>0</v>
      </c>
    </row>
    <row r="42" spans="1:20" ht="31.2" x14ac:dyDescent="0.3">
      <c r="A42" s="5" t="s">
        <v>5</v>
      </c>
      <c r="B42" s="5" t="s">
        <v>2</v>
      </c>
      <c r="C42" s="5" t="s">
        <v>13</v>
      </c>
      <c r="D42" s="5" t="s">
        <v>9</v>
      </c>
      <c r="E42" s="5" t="s">
        <v>1</v>
      </c>
      <c r="F42" s="5" t="s">
        <v>1</v>
      </c>
      <c r="G42" s="4" t="s">
        <v>32</v>
      </c>
      <c r="H42" s="38">
        <v>2755000000</v>
      </c>
      <c r="I42" s="38">
        <v>0</v>
      </c>
      <c r="J42" s="44">
        <v>166786346</v>
      </c>
      <c r="K42" s="2">
        <v>2588213654</v>
      </c>
      <c r="L42" s="2">
        <v>2485678629</v>
      </c>
      <c r="M42" s="2">
        <f t="shared" si="18"/>
        <v>102535025</v>
      </c>
      <c r="N42" s="2">
        <v>2485678629</v>
      </c>
      <c r="O42" s="25">
        <f t="shared" si="15"/>
        <v>0.96038386365764838</v>
      </c>
      <c r="P42" s="2">
        <v>2485678629</v>
      </c>
      <c r="Q42" s="25">
        <f t="shared" si="17"/>
        <v>0.96038386365764838</v>
      </c>
      <c r="R42" s="2">
        <v>2485678629</v>
      </c>
      <c r="S42" s="31">
        <f t="shared" si="19"/>
        <v>0</v>
      </c>
    </row>
    <row r="43" spans="1:20" ht="46.8" x14ac:dyDescent="0.3">
      <c r="A43" s="5" t="s">
        <v>5</v>
      </c>
      <c r="B43" s="5" t="s">
        <v>2</v>
      </c>
      <c r="C43" s="5" t="s">
        <v>13</v>
      </c>
      <c r="D43" s="5" t="s">
        <v>9</v>
      </c>
      <c r="E43" s="5" t="s">
        <v>1</v>
      </c>
      <c r="F43" s="5" t="s">
        <v>4</v>
      </c>
      <c r="G43" s="4" t="s">
        <v>31</v>
      </c>
      <c r="H43" s="38">
        <v>1372753574</v>
      </c>
      <c r="I43" s="38">
        <v>144268726</v>
      </c>
      <c r="J43" s="44">
        <v>0</v>
      </c>
      <c r="K43" s="2">
        <v>1517022300</v>
      </c>
      <c r="L43" s="2">
        <v>1517022300</v>
      </c>
      <c r="M43" s="2">
        <f t="shared" si="18"/>
        <v>0</v>
      </c>
      <c r="N43" s="2">
        <v>1517022300</v>
      </c>
      <c r="O43" s="25">
        <f t="shared" si="15"/>
        <v>1</v>
      </c>
      <c r="P43" s="2">
        <v>1517022300</v>
      </c>
      <c r="Q43" s="25">
        <f t="shared" si="17"/>
        <v>1</v>
      </c>
      <c r="R43" s="2">
        <v>1517022300</v>
      </c>
      <c r="S43" s="31">
        <f t="shared" si="19"/>
        <v>0</v>
      </c>
    </row>
    <row r="44" spans="1:20" ht="15.6" x14ac:dyDescent="0.3">
      <c r="A44" s="5" t="s">
        <v>5</v>
      </c>
      <c r="B44" s="5" t="s">
        <v>2</v>
      </c>
      <c r="C44" s="5" t="s">
        <v>13</v>
      </c>
      <c r="D44" s="5" t="s">
        <v>9</v>
      </c>
      <c r="E44" s="5" t="s">
        <v>3</v>
      </c>
      <c r="F44" s="5"/>
      <c r="G44" s="4" t="s">
        <v>30</v>
      </c>
      <c r="H44" s="38">
        <v>823600938</v>
      </c>
      <c r="I44" s="38">
        <v>35500000</v>
      </c>
      <c r="J44" s="44">
        <v>0</v>
      </c>
      <c r="K44" s="2">
        <v>859100938</v>
      </c>
      <c r="L44" s="2">
        <v>858819200</v>
      </c>
      <c r="M44" s="2">
        <f t="shared" si="18"/>
        <v>281738</v>
      </c>
      <c r="N44" s="2">
        <v>858819200</v>
      </c>
      <c r="O44" s="25">
        <f t="shared" si="15"/>
        <v>0.99967205483367771</v>
      </c>
      <c r="P44" s="2">
        <v>858819200</v>
      </c>
      <c r="Q44" s="25">
        <f t="shared" si="17"/>
        <v>0.99967205483367771</v>
      </c>
      <c r="R44" s="2">
        <v>858819200</v>
      </c>
      <c r="S44" s="31">
        <f t="shared" si="19"/>
        <v>0</v>
      </c>
    </row>
    <row r="45" spans="1:20" ht="15.6" x14ac:dyDescent="0.3">
      <c r="A45" s="5" t="s">
        <v>5</v>
      </c>
      <c r="B45" s="5" t="s">
        <v>2</v>
      </c>
      <c r="C45" s="5" t="s">
        <v>13</v>
      </c>
      <c r="D45" s="5" t="s">
        <v>9</v>
      </c>
      <c r="E45" s="5" t="s">
        <v>11</v>
      </c>
      <c r="F45" s="5"/>
      <c r="G45" s="4" t="s">
        <v>29</v>
      </c>
      <c r="H45" s="38">
        <v>137333559</v>
      </c>
      <c r="I45" s="38">
        <v>6100000</v>
      </c>
      <c r="J45" s="44">
        <v>0</v>
      </c>
      <c r="K45" s="2">
        <v>143433559</v>
      </c>
      <c r="L45" s="2">
        <v>143334000</v>
      </c>
      <c r="M45" s="2">
        <f t="shared" si="18"/>
        <v>99559</v>
      </c>
      <c r="N45" s="2">
        <v>143334000</v>
      </c>
      <c r="O45" s="25">
        <f t="shared" si="15"/>
        <v>0.99930588768281203</v>
      </c>
      <c r="P45" s="2">
        <v>143334000</v>
      </c>
      <c r="Q45" s="25">
        <f t="shared" si="17"/>
        <v>0.99930588768281203</v>
      </c>
      <c r="R45" s="2">
        <v>143334000</v>
      </c>
      <c r="S45" s="31">
        <f t="shared" si="19"/>
        <v>0</v>
      </c>
    </row>
    <row r="46" spans="1:20" ht="15.6" x14ac:dyDescent="0.3">
      <c r="A46" s="5" t="s">
        <v>5</v>
      </c>
      <c r="B46" s="5" t="s">
        <v>2</v>
      </c>
      <c r="C46" s="5" t="s">
        <v>13</v>
      </c>
      <c r="D46" s="5" t="s">
        <v>9</v>
      </c>
      <c r="E46" s="5" t="s">
        <v>14</v>
      </c>
      <c r="F46" s="5"/>
      <c r="G46" s="4" t="s">
        <v>28</v>
      </c>
      <c r="H46" s="38">
        <v>137333559</v>
      </c>
      <c r="I46" s="38">
        <v>6000441</v>
      </c>
      <c r="J46" s="44">
        <v>0</v>
      </c>
      <c r="K46" s="2">
        <v>143334000</v>
      </c>
      <c r="L46" s="2">
        <v>143334000</v>
      </c>
      <c r="M46" s="2">
        <f t="shared" si="18"/>
        <v>0</v>
      </c>
      <c r="N46" s="2">
        <v>143334000</v>
      </c>
      <c r="O46" s="25">
        <f t="shared" si="15"/>
        <v>1</v>
      </c>
      <c r="P46" s="2">
        <v>143334000</v>
      </c>
      <c r="Q46" s="25">
        <f t="shared" si="17"/>
        <v>1</v>
      </c>
      <c r="R46" s="2">
        <v>143334000</v>
      </c>
      <c r="S46" s="31">
        <f t="shared" si="19"/>
        <v>0</v>
      </c>
    </row>
    <row r="47" spans="1:20" ht="46.8" x14ac:dyDescent="0.3">
      <c r="A47" s="5" t="s">
        <v>5</v>
      </c>
      <c r="B47" s="5" t="s">
        <v>2</v>
      </c>
      <c r="C47" s="5" t="s">
        <v>13</v>
      </c>
      <c r="D47" s="5" t="s">
        <v>9</v>
      </c>
      <c r="E47" s="5" t="s">
        <v>27</v>
      </c>
      <c r="F47" s="5"/>
      <c r="G47" s="4" t="s">
        <v>26</v>
      </c>
      <c r="H47" s="38">
        <v>278396301</v>
      </c>
      <c r="I47" s="38">
        <v>8024199</v>
      </c>
      <c r="J47" s="44">
        <v>0</v>
      </c>
      <c r="K47" s="2">
        <v>286420500</v>
      </c>
      <c r="L47" s="2">
        <v>286420500</v>
      </c>
      <c r="M47" s="2">
        <f t="shared" si="18"/>
        <v>0</v>
      </c>
      <c r="N47" s="2">
        <v>286420500</v>
      </c>
      <c r="O47" s="25">
        <f t="shared" si="15"/>
        <v>1</v>
      </c>
      <c r="P47" s="2">
        <v>286420500</v>
      </c>
      <c r="Q47" s="25">
        <f t="shared" si="17"/>
        <v>1</v>
      </c>
      <c r="R47" s="2">
        <v>286420500</v>
      </c>
      <c r="S47" s="31">
        <f t="shared" si="19"/>
        <v>0</v>
      </c>
    </row>
    <row r="48" spans="1:20" ht="15.6" x14ac:dyDescent="0.3">
      <c r="A48" s="12" t="s">
        <v>5</v>
      </c>
      <c r="B48" s="12" t="s">
        <v>1</v>
      </c>
      <c r="C48" s="12"/>
      <c r="D48" s="12"/>
      <c r="E48" s="12"/>
      <c r="F48" s="12"/>
      <c r="G48" s="11" t="s">
        <v>25</v>
      </c>
      <c r="H48" s="9">
        <f>+H49</f>
        <v>1499427940</v>
      </c>
      <c r="I48" s="9">
        <f>+I49</f>
        <v>2000000</v>
      </c>
      <c r="J48" s="46">
        <f t="shared" ref="J48" si="20">+J49</f>
        <v>2000000</v>
      </c>
      <c r="K48" s="9">
        <f>+K49</f>
        <v>1499427940</v>
      </c>
      <c r="L48" s="9">
        <f>+L49</f>
        <v>1289427940</v>
      </c>
      <c r="M48" s="9">
        <f>+M49</f>
        <v>210000000</v>
      </c>
      <c r="N48" s="9">
        <f>+N49</f>
        <v>1289427940</v>
      </c>
      <c r="O48" s="10">
        <f t="shared" si="15"/>
        <v>0.85994658736317797</v>
      </c>
      <c r="P48" s="9">
        <f>+P49</f>
        <v>1289427940</v>
      </c>
      <c r="Q48" s="10">
        <f t="shared" si="17"/>
        <v>0.85994658736317797</v>
      </c>
      <c r="R48" s="9">
        <f>R50+R51</f>
        <v>1288427940</v>
      </c>
      <c r="S48" s="33">
        <f>P48-R48</f>
        <v>1000000</v>
      </c>
    </row>
    <row r="49" spans="1:19" ht="31.2" x14ac:dyDescent="0.3">
      <c r="A49" s="8" t="s">
        <v>5</v>
      </c>
      <c r="B49" s="8" t="s">
        <v>1</v>
      </c>
      <c r="C49" s="8" t="s">
        <v>13</v>
      </c>
      <c r="D49" s="8" t="s">
        <v>21</v>
      </c>
      <c r="E49" s="8"/>
      <c r="F49" s="8"/>
      <c r="G49" s="7" t="s">
        <v>24</v>
      </c>
      <c r="H49" s="6">
        <f>SUM(H50:H51)</f>
        <v>1499427940</v>
      </c>
      <c r="I49" s="6">
        <f>SUM(I50:I51)</f>
        <v>2000000</v>
      </c>
      <c r="J49" s="45">
        <f>SUM(J50:J51)</f>
        <v>2000000</v>
      </c>
      <c r="K49" s="6">
        <f>SUM(K50:K51)</f>
        <v>1499427940</v>
      </c>
      <c r="L49" s="6">
        <f>L50+L51</f>
        <v>1289427940</v>
      </c>
      <c r="M49" s="6">
        <f t="shared" ref="M49:N49" si="21">M50+M51</f>
        <v>210000000</v>
      </c>
      <c r="N49" s="6">
        <f t="shared" si="21"/>
        <v>1289427940</v>
      </c>
      <c r="O49" s="3">
        <f t="shared" si="15"/>
        <v>0.85994658736317797</v>
      </c>
      <c r="P49" s="6">
        <f>P50+P51</f>
        <v>1289427940</v>
      </c>
      <c r="Q49" s="25">
        <f t="shared" si="17"/>
        <v>0.85994658736317797</v>
      </c>
      <c r="R49" s="6">
        <f>R50+R51</f>
        <v>1288427940</v>
      </c>
      <c r="S49" s="22">
        <f>P49-R49</f>
        <v>1000000</v>
      </c>
    </row>
    <row r="50" spans="1:19" ht="31.2" x14ac:dyDescent="0.3">
      <c r="A50" s="5" t="s">
        <v>5</v>
      </c>
      <c r="B50" s="5" t="s">
        <v>1</v>
      </c>
      <c r="C50" s="5" t="s">
        <v>13</v>
      </c>
      <c r="D50" s="5" t="s">
        <v>21</v>
      </c>
      <c r="E50" s="5" t="s">
        <v>23</v>
      </c>
      <c r="F50" s="5" t="s">
        <v>9</v>
      </c>
      <c r="G50" s="4" t="s">
        <v>22</v>
      </c>
      <c r="H50" s="38">
        <v>210000000</v>
      </c>
      <c r="I50" s="38">
        <v>0</v>
      </c>
      <c r="J50" s="44">
        <v>2000000</v>
      </c>
      <c r="K50" s="2">
        <v>208000000</v>
      </c>
      <c r="L50" s="2">
        <v>0</v>
      </c>
      <c r="M50" s="2">
        <v>208000000</v>
      </c>
      <c r="N50" s="2">
        <v>0</v>
      </c>
      <c r="O50" s="25">
        <f t="shared" si="15"/>
        <v>0</v>
      </c>
      <c r="P50" s="2">
        <v>0</v>
      </c>
      <c r="Q50" s="25">
        <f t="shared" si="17"/>
        <v>0</v>
      </c>
      <c r="R50" s="2">
        <v>0</v>
      </c>
      <c r="S50" s="31">
        <f>P50-R50</f>
        <v>0</v>
      </c>
    </row>
    <row r="51" spans="1:19" ht="46.8" x14ac:dyDescent="0.3">
      <c r="A51" s="5" t="s">
        <v>5</v>
      </c>
      <c r="B51" s="5" t="s">
        <v>1</v>
      </c>
      <c r="C51" s="5" t="s">
        <v>13</v>
      </c>
      <c r="D51" s="5" t="s">
        <v>21</v>
      </c>
      <c r="E51" s="5" t="s">
        <v>20</v>
      </c>
      <c r="F51" s="5" t="s">
        <v>19</v>
      </c>
      <c r="G51" s="4" t="s">
        <v>18</v>
      </c>
      <c r="H51" s="38">
        <v>1289427940</v>
      </c>
      <c r="I51" s="38">
        <v>2000000</v>
      </c>
      <c r="J51" s="44">
        <v>0</v>
      </c>
      <c r="K51" s="2">
        <v>1291427940</v>
      </c>
      <c r="L51" s="2">
        <v>1289427940</v>
      </c>
      <c r="M51" s="2">
        <f>K51-L51</f>
        <v>2000000</v>
      </c>
      <c r="N51" s="2">
        <v>1289427940</v>
      </c>
      <c r="O51" s="25">
        <f t="shared" si="15"/>
        <v>0.998451326676423</v>
      </c>
      <c r="P51" s="2">
        <v>1289427940</v>
      </c>
      <c r="Q51" s="25">
        <f t="shared" si="17"/>
        <v>0.998451326676423</v>
      </c>
      <c r="R51" s="2">
        <v>1288427940</v>
      </c>
      <c r="S51" s="31">
        <f>P51-R51</f>
        <v>1000000</v>
      </c>
    </row>
    <row r="52" spans="1:19" ht="31.2" x14ac:dyDescent="0.3">
      <c r="A52" s="12" t="s">
        <v>5</v>
      </c>
      <c r="B52" s="12" t="s">
        <v>4</v>
      </c>
      <c r="C52" s="12"/>
      <c r="D52" s="12"/>
      <c r="E52" s="12"/>
      <c r="F52" s="12"/>
      <c r="G52" s="11" t="s">
        <v>17</v>
      </c>
      <c r="H52" s="9">
        <f>H53+H54+H56+H57+H58</f>
        <v>6432618087</v>
      </c>
      <c r="I52" s="9">
        <f t="shared" ref="I52" si="22">I53+I54+I56+I57+I58</f>
        <v>0</v>
      </c>
      <c r="J52" s="46">
        <f>SUM(J56:J57)</f>
        <v>2657428542</v>
      </c>
      <c r="K52" s="9">
        <f>K53+K54+K57+K58</f>
        <v>3775189545</v>
      </c>
      <c r="L52" s="9">
        <f>L53+L54+L58</f>
        <v>1011800399.45</v>
      </c>
      <c r="M52" s="9">
        <f>M53+M54++M57+M58</f>
        <v>2763389145.5500002</v>
      </c>
      <c r="N52" s="9">
        <f>N53+N54+N57+N58</f>
        <v>1011780399.45</v>
      </c>
      <c r="O52" s="10">
        <f t="shared" si="15"/>
        <v>0.26800784103411157</v>
      </c>
      <c r="P52" s="9">
        <f t="shared" ref="P52:R52" si="23">P53+P54+P58</f>
        <v>1011780399.45</v>
      </c>
      <c r="Q52" s="10">
        <f t="shared" si="17"/>
        <v>0.26800784103411157</v>
      </c>
      <c r="R52" s="9">
        <f t="shared" si="23"/>
        <v>1006656183.45</v>
      </c>
      <c r="S52" s="33">
        <f>P52-R52</f>
        <v>5124216</v>
      </c>
    </row>
    <row r="53" spans="1:19" ht="31.2" x14ac:dyDescent="0.3">
      <c r="A53" s="8" t="s">
        <v>5</v>
      </c>
      <c r="B53" s="8" t="s">
        <v>4</v>
      </c>
      <c r="C53" s="8" t="s">
        <v>1</v>
      </c>
      <c r="D53" s="8" t="s">
        <v>2</v>
      </c>
      <c r="E53" s="8" t="s">
        <v>2</v>
      </c>
      <c r="F53" s="8"/>
      <c r="G53" s="4" t="s">
        <v>16</v>
      </c>
      <c r="H53" s="38">
        <v>334234250</v>
      </c>
      <c r="I53" s="38">
        <v>0</v>
      </c>
      <c r="J53" s="44">
        <v>0</v>
      </c>
      <c r="K53" s="2">
        <v>334234250</v>
      </c>
      <c r="L53" s="2">
        <v>94563081</v>
      </c>
      <c r="M53" s="2">
        <v>239671169</v>
      </c>
      <c r="N53" s="2">
        <v>94563081</v>
      </c>
      <c r="O53" s="25">
        <f t="shared" si="15"/>
        <v>0.28292456862215648</v>
      </c>
      <c r="P53" s="2">
        <v>94563081</v>
      </c>
      <c r="Q53" s="35">
        <f t="shared" si="17"/>
        <v>0.28292456862215648</v>
      </c>
      <c r="R53" s="2">
        <v>94563081</v>
      </c>
      <c r="S53" s="22">
        <f t="shared" ref="S53:S60" si="24">P53-R53</f>
        <v>0</v>
      </c>
    </row>
    <row r="54" spans="1:19" ht="31.2" x14ac:dyDescent="0.3">
      <c r="A54" s="8" t="s">
        <v>5</v>
      </c>
      <c r="B54" s="8" t="s">
        <v>4</v>
      </c>
      <c r="C54" s="8" t="s">
        <v>9</v>
      </c>
      <c r="D54" s="8" t="s">
        <v>2</v>
      </c>
      <c r="E54" s="8" t="s">
        <v>14</v>
      </c>
      <c r="F54" s="8"/>
      <c r="G54" s="7" t="s">
        <v>15</v>
      </c>
      <c r="H54" s="37">
        <f>H55</f>
        <v>743295744</v>
      </c>
      <c r="I54" s="37">
        <f t="shared" ref="I54:J54" si="25">I55</f>
        <v>0</v>
      </c>
      <c r="J54" s="43">
        <f t="shared" si="25"/>
        <v>0</v>
      </c>
      <c r="K54" s="6">
        <f>K55</f>
        <v>743295744</v>
      </c>
      <c r="L54" s="6">
        <f t="shared" ref="L54:R54" si="26">L55</f>
        <v>416775192.70999998</v>
      </c>
      <c r="M54" s="6">
        <f t="shared" si="26"/>
        <v>326520551.29000002</v>
      </c>
      <c r="N54" s="6">
        <f t="shared" si="26"/>
        <v>416755192.70999998</v>
      </c>
      <c r="O54" s="36">
        <f t="shared" si="26"/>
        <v>0.56068556301326</v>
      </c>
      <c r="P54" s="6">
        <f t="shared" si="26"/>
        <v>416755192.70999998</v>
      </c>
      <c r="Q54" s="36">
        <f t="shared" si="26"/>
        <v>0.56068556301326</v>
      </c>
      <c r="R54" s="6">
        <f t="shared" si="26"/>
        <v>411630976.70999998</v>
      </c>
      <c r="S54" s="22">
        <f t="shared" si="24"/>
        <v>5124216</v>
      </c>
    </row>
    <row r="55" spans="1:19" ht="46.8" x14ac:dyDescent="0.3">
      <c r="A55" s="5" t="s">
        <v>5</v>
      </c>
      <c r="B55" s="5" t="s">
        <v>4</v>
      </c>
      <c r="C55" s="5" t="s">
        <v>9</v>
      </c>
      <c r="D55" s="5" t="s">
        <v>2</v>
      </c>
      <c r="E55" s="5" t="s">
        <v>14</v>
      </c>
      <c r="F55" s="5" t="s">
        <v>13</v>
      </c>
      <c r="G55" s="4" t="s">
        <v>12</v>
      </c>
      <c r="H55" s="38">
        <v>743295744</v>
      </c>
      <c r="I55" s="38">
        <v>0</v>
      </c>
      <c r="J55" s="44">
        <v>0</v>
      </c>
      <c r="K55" s="2">
        <v>743295744</v>
      </c>
      <c r="L55" s="2">
        <v>416775192.70999998</v>
      </c>
      <c r="M55" s="2">
        <f>K55-L55</f>
        <v>326520551.29000002</v>
      </c>
      <c r="N55" s="2">
        <v>416755192.70999998</v>
      </c>
      <c r="O55" s="25">
        <f>+N55/K55</f>
        <v>0.56068556301326</v>
      </c>
      <c r="P55" s="2">
        <v>416755192.70999998</v>
      </c>
      <c r="Q55" s="25">
        <f>+P55/K55</f>
        <v>0.56068556301326</v>
      </c>
      <c r="R55" s="2">
        <v>411630976.70999998</v>
      </c>
      <c r="S55" s="22">
        <f t="shared" si="24"/>
        <v>5124216</v>
      </c>
    </row>
    <row r="56" spans="1:19" ht="15.6" x14ac:dyDescent="0.3">
      <c r="A56" s="8" t="s">
        <v>5</v>
      </c>
      <c r="B56" s="8" t="s">
        <v>4</v>
      </c>
      <c r="C56" s="8" t="s">
        <v>9</v>
      </c>
      <c r="D56" s="8" t="s">
        <v>4</v>
      </c>
      <c r="E56" s="8" t="s">
        <v>11</v>
      </c>
      <c r="F56" s="8"/>
      <c r="G56" s="4" t="s">
        <v>10</v>
      </c>
      <c r="H56" s="38">
        <v>94451000</v>
      </c>
      <c r="I56" s="38">
        <v>0</v>
      </c>
      <c r="J56" s="44">
        <v>94451000</v>
      </c>
      <c r="K56" s="2">
        <v>0</v>
      </c>
      <c r="L56" s="2">
        <v>0</v>
      </c>
      <c r="M56" s="2">
        <v>0</v>
      </c>
      <c r="N56" s="2">
        <v>0</v>
      </c>
      <c r="O56" s="25">
        <v>0</v>
      </c>
      <c r="P56" s="2">
        <v>0</v>
      </c>
      <c r="Q56" s="25">
        <v>0</v>
      </c>
      <c r="R56" s="2">
        <v>0</v>
      </c>
      <c r="S56" s="22">
        <f t="shared" si="24"/>
        <v>0</v>
      </c>
    </row>
    <row r="57" spans="1:19" ht="46.8" x14ac:dyDescent="0.3">
      <c r="A57" s="8" t="s">
        <v>5</v>
      </c>
      <c r="B57" s="8" t="s">
        <v>4</v>
      </c>
      <c r="C57" s="8" t="s">
        <v>9</v>
      </c>
      <c r="D57" s="8" t="s">
        <v>4</v>
      </c>
      <c r="E57" s="8" t="s">
        <v>8</v>
      </c>
      <c r="F57" s="8"/>
      <c r="G57" s="4" t="s">
        <v>7</v>
      </c>
      <c r="H57" s="38">
        <v>3462977542</v>
      </c>
      <c r="I57" s="38">
        <v>0</v>
      </c>
      <c r="J57" s="44">
        <v>2562977542</v>
      </c>
      <c r="K57" s="2">
        <v>900000000</v>
      </c>
      <c r="L57" s="2">
        <v>0</v>
      </c>
      <c r="M57" s="2">
        <v>900000000</v>
      </c>
      <c r="N57" s="2">
        <v>0</v>
      </c>
      <c r="O57" s="25">
        <f>+N57/K57</f>
        <v>0</v>
      </c>
      <c r="P57" s="2">
        <v>0</v>
      </c>
      <c r="Q57" s="25">
        <f>+P57/K57</f>
        <v>0</v>
      </c>
      <c r="R57" s="2">
        <v>0</v>
      </c>
      <c r="S57" s="22">
        <f t="shared" si="24"/>
        <v>0</v>
      </c>
    </row>
    <row r="58" spans="1:19" ht="31.2" x14ac:dyDescent="0.3">
      <c r="A58" s="8" t="s">
        <v>5</v>
      </c>
      <c r="B58" s="8" t="s">
        <v>4</v>
      </c>
      <c r="C58" s="8" t="s">
        <v>3</v>
      </c>
      <c r="D58" s="8" t="s">
        <v>2</v>
      </c>
      <c r="E58" s="8" t="s">
        <v>2</v>
      </c>
      <c r="F58" s="8"/>
      <c r="G58" s="7" t="s">
        <v>6</v>
      </c>
      <c r="H58" s="6">
        <v>1797659551</v>
      </c>
      <c r="I58" s="6">
        <f>I59</f>
        <v>0</v>
      </c>
      <c r="J58" s="45">
        <v>0</v>
      </c>
      <c r="K58" s="6">
        <v>1797659551</v>
      </c>
      <c r="L58" s="6">
        <f>L59</f>
        <v>500462125.74000001</v>
      </c>
      <c r="M58" s="6">
        <f>M59</f>
        <v>1297197425.26</v>
      </c>
      <c r="N58" s="6">
        <f>N59</f>
        <v>500462125.74000001</v>
      </c>
      <c r="O58" s="3">
        <f>+N58/K58</f>
        <v>0.27839649919341153</v>
      </c>
      <c r="P58" s="6">
        <f>P59</f>
        <v>500462125.74000001</v>
      </c>
      <c r="Q58" s="3">
        <f>+P58/K58</f>
        <v>0.27839649919341153</v>
      </c>
      <c r="R58" s="6">
        <f>R59</f>
        <v>500462125.74000001</v>
      </c>
      <c r="S58" s="22">
        <f t="shared" si="24"/>
        <v>0</v>
      </c>
    </row>
    <row r="59" spans="1:19" ht="15.6" x14ac:dyDescent="0.3">
      <c r="A59" s="5" t="s">
        <v>5</v>
      </c>
      <c r="B59" s="5" t="s">
        <v>4</v>
      </c>
      <c r="C59" s="5" t="s">
        <v>3</v>
      </c>
      <c r="D59" s="5" t="s">
        <v>2</v>
      </c>
      <c r="E59" s="5" t="s">
        <v>2</v>
      </c>
      <c r="F59" s="5" t="s">
        <v>1</v>
      </c>
      <c r="G59" s="4" t="s">
        <v>0</v>
      </c>
      <c r="H59" s="38">
        <v>1797659551</v>
      </c>
      <c r="I59" s="38">
        <v>0</v>
      </c>
      <c r="J59" s="44">
        <v>0</v>
      </c>
      <c r="K59" s="2">
        <v>1797659551</v>
      </c>
      <c r="L59" s="2">
        <v>500462125.74000001</v>
      </c>
      <c r="M59" s="2">
        <v>1297197425.26</v>
      </c>
      <c r="N59" s="2">
        <v>500462125.74000001</v>
      </c>
      <c r="O59" s="25">
        <f>+N59/K59</f>
        <v>0.27839649919341153</v>
      </c>
      <c r="P59" s="2">
        <v>500462125.74000001</v>
      </c>
      <c r="Q59" s="25">
        <f>+P59/K59</f>
        <v>0.27839649919341153</v>
      </c>
      <c r="R59" s="2">
        <v>500462125.74000001</v>
      </c>
      <c r="S59" s="22">
        <f t="shared" si="24"/>
        <v>0</v>
      </c>
    </row>
    <row r="60" spans="1:19" ht="16.8" customHeight="1" x14ac:dyDescent="0.3">
      <c r="A60" s="21"/>
      <c r="B60" s="21"/>
      <c r="C60" s="21"/>
      <c r="D60" s="21"/>
      <c r="E60" s="21"/>
      <c r="F60" s="21"/>
      <c r="G60" s="21"/>
      <c r="H60" s="42">
        <f>H9+H48+H52</f>
        <v>53490529927</v>
      </c>
      <c r="I60" s="42">
        <f>I9+I48+I52</f>
        <v>4189452084</v>
      </c>
      <c r="J60" s="42">
        <f>J9+J48+J52</f>
        <v>5052429626</v>
      </c>
      <c r="K60" s="22">
        <f>K9+K48+K52</f>
        <v>52627552385</v>
      </c>
      <c r="L60" s="22">
        <f>L9+L48+L52</f>
        <v>47533276469.449997</v>
      </c>
      <c r="M60" s="23">
        <f>M8</f>
        <v>5094275915.5500002</v>
      </c>
      <c r="N60" s="23">
        <f>N8</f>
        <v>47453629147.449997</v>
      </c>
      <c r="O60" s="24">
        <f>O8</f>
        <v>0.9016879371531501</v>
      </c>
      <c r="P60" s="23">
        <f>P9+P48+P52</f>
        <v>47453629147.449997</v>
      </c>
      <c r="Q60" s="24">
        <f>Q8</f>
        <v>0.9016879371531501</v>
      </c>
      <c r="R60" s="23">
        <f>R9+R48+R52</f>
        <v>47168395806.449997</v>
      </c>
      <c r="S60" s="22">
        <f t="shared" si="24"/>
        <v>285233341</v>
      </c>
    </row>
    <row r="61" spans="1:19" x14ac:dyDescent="0.3">
      <c r="L61" s="28"/>
      <c r="Q61" s="26"/>
    </row>
    <row r="62" spans="1:19" x14ac:dyDescent="0.3">
      <c r="H62" s="40"/>
      <c r="J62" s="28"/>
      <c r="L62" s="28"/>
      <c r="M62" s="28"/>
    </row>
    <row r="63" spans="1:19" x14ac:dyDescent="0.3">
      <c r="H63" s="28"/>
      <c r="K63" s="28"/>
      <c r="L63" s="28"/>
      <c r="M63" s="28"/>
      <c r="N63" s="28"/>
    </row>
    <row r="64" spans="1:19" x14ac:dyDescent="0.3">
      <c r="J64" s="28"/>
      <c r="K64" s="27"/>
    </row>
    <row r="65" spans="11:11" x14ac:dyDescent="0.3">
      <c r="K65" s="28"/>
    </row>
  </sheetData>
  <mergeCells count="1">
    <mergeCell ref="A1:S1"/>
  </mergeCells>
  <pageMargins left="0.78740157480314965" right="0.78740157480314965" top="0.78740157480314965" bottom="0.78740157480314965" header="0.78740157480314965" footer="0.78740157480314965"/>
  <pageSetup paperSize="14" scale="65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Informe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Esteven Oliveros Avila</dc:creator>
  <cp:lastModifiedBy>Ricardo Rodolfo Mendigaña Serje</cp:lastModifiedBy>
  <cp:lastPrinted>2018-12-14T16:10:54Z</cp:lastPrinted>
  <dcterms:created xsi:type="dcterms:W3CDTF">2018-10-01T17:30:19Z</dcterms:created>
  <dcterms:modified xsi:type="dcterms:W3CDTF">2019-02-05T12:45:54Z</dcterms:modified>
</cp:coreProperties>
</file>