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artta\AppData\Local\Microsoft\Windows\Temporary Internet Files\Content.Outlook\JFQOGE0R\"/>
    </mc:Choice>
  </mc:AlternateContent>
  <bookViews>
    <workbookView xWindow="0" yWindow="0" windowWidth="19200" windowHeight="7230"/>
  </bookViews>
  <sheets>
    <sheet name="REP_EPG034_EjecucionPresupuesta" sheetId="1" r:id="rId1"/>
  </sheets>
  <definedNames>
    <definedName name="_xlnm.Print_Titles" localSheetId="0">REP_EPG034_EjecucionPresupuesta!$A:$P,REP_EPG034_EjecucionPresupuesta!$1:$8</definedName>
  </definedNames>
  <calcPr calcId="152511"/>
</workbook>
</file>

<file path=xl/calcChain.xml><?xml version="1.0" encoding="utf-8"?>
<calcChain xmlns="http://schemas.openxmlformats.org/spreadsheetml/2006/main">
  <c r="O63" i="1" l="1"/>
  <c r="M63" i="1"/>
  <c r="O11" i="1" l="1"/>
  <c r="O17" i="1"/>
  <c r="O54" i="1"/>
  <c r="M35" i="1"/>
  <c r="M11" i="1"/>
  <c r="I34" i="1"/>
  <c r="J35" i="1" l="1"/>
  <c r="P30" i="1" l="1"/>
  <c r="J11" i="1"/>
  <c r="P19" i="1"/>
  <c r="M53" i="1"/>
  <c r="M52" i="1"/>
  <c r="M50" i="1"/>
  <c r="M45" i="1"/>
  <c r="M46" i="1"/>
  <c r="M47" i="1"/>
  <c r="M48" i="1"/>
  <c r="M44" i="1"/>
  <c r="M43" i="1"/>
  <c r="M42" i="1"/>
  <c r="M41" i="1"/>
  <c r="M40" i="1"/>
  <c r="M39" i="1"/>
  <c r="M19" i="1"/>
  <c r="M20" i="1"/>
  <c r="M21" i="1"/>
  <c r="M22" i="1"/>
  <c r="M23" i="1"/>
  <c r="M24" i="1"/>
  <c r="M25" i="1"/>
  <c r="M26" i="1"/>
  <c r="M27" i="1"/>
  <c r="M28" i="1"/>
  <c r="M29" i="1"/>
  <c r="M30" i="1"/>
  <c r="M18" i="1"/>
  <c r="M59" i="1"/>
  <c r="M58" i="1" l="1"/>
  <c r="O52" i="1"/>
  <c r="J52" i="1"/>
  <c r="J31" i="1" l="1"/>
  <c r="O59" i="1" l="1"/>
  <c r="O58" i="1"/>
  <c r="O57" i="1"/>
  <c r="O56" i="1"/>
  <c r="O55" i="1"/>
  <c r="O53" i="1"/>
  <c r="O48" i="1"/>
  <c r="O47" i="1"/>
  <c r="O46" i="1"/>
  <c r="O45" i="1"/>
  <c r="O44" i="1"/>
  <c r="O43" i="1"/>
  <c r="O42" i="1"/>
  <c r="O41" i="1"/>
  <c r="O40" i="1"/>
  <c r="O39" i="1"/>
  <c r="O37" i="1"/>
  <c r="O36" i="1"/>
  <c r="O35" i="1"/>
  <c r="O33" i="1"/>
  <c r="O32" i="1"/>
  <c r="O30" i="1"/>
  <c r="O29" i="1"/>
  <c r="O28" i="1"/>
  <c r="O27" i="1"/>
  <c r="O26" i="1"/>
  <c r="O25" i="1"/>
  <c r="O24" i="1"/>
  <c r="O23" i="1"/>
  <c r="O22" i="1"/>
  <c r="O21" i="1"/>
  <c r="O20" i="1"/>
  <c r="O19" i="1"/>
  <c r="O15" i="1"/>
  <c r="O12" i="1"/>
  <c r="M55" i="1"/>
  <c r="M56" i="1"/>
  <c r="M57" i="1"/>
  <c r="M61" i="1"/>
  <c r="M37" i="1"/>
  <c r="M36" i="1"/>
  <c r="M33" i="1"/>
  <c r="M32" i="1"/>
  <c r="M16" i="1"/>
  <c r="M15" i="1"/>
  <c r="M13" i="1"/>
  <c r="M12" i="1"/>
  <c r="I54" i="1" l="1"/>
  <c r="J54" i="1"/>
  <c r="H54" i="1"/>
  <c r="J40" i="1" l="1"/>
  <c r="J41" i="1"/>
  <c r="J38" i="1" s="1"/>
  <c r="J43" i="1"/>
  <c r="J44" i="1"/>
  <c r="J51" i="1"/>
  <c r="J60" i="1"/>
  <c r="J56" i="1"/>
  <c r="J34" i="1"/>
  <c r="J17" i="1"/>
  <c r="J14" i="1"/>
  <c r="J10" i="1" l="1"/>
  <c r="J50" i="1"/>
  <c r="I60" i="1"/>
  <c r="I56" i="1"/>
  <c r="I50" i="1"/>
  <c r="I49" i="1"/>
  <c r="I38" i="1"/>
  <c r="I31" i="1"/>
  <c r="I17" i="1"/>
  <c r="I14" i="1"/>
  <c r="I11" i="1"/>
  <c r="J49" i="1" l="1"/>
  <c r="J9" i="1" s="1"/>
  <c r="I10" i="1"/>
  <c r="I9" i="1" s="1"/>
  <c r="I63" i="1" s="1"/>
  <c r="P31" i="1"/>
  <c r="N31" i="1"/>
  <c r="O31" i="1" s="1"/>
  <c r="K31" i="1"/>
  <c r="L31" i="1"/>
  <c r="M31" i="1" s="1"/>
  <c r="H31" i="1"/>
  <c r="J63" i="1" l="1"/>
  <c r="H38" i="1"/>
  <c r="K34" i="1"/>
  <c r="L34" i="1"/>
  <c r="M34" i="1" s="1"/>
  <c r="N34" i="1"/>
  <c r="O34" i="1" s="1"/>
  <c r="P34" i="1"/>
  <c r="H34" i="1"/>
  <c r="K60" i="1"/>
  <c r="K54" i="1" s="1"/>
  <c r="L60" i="1"/>
  <c r="N60" i="1"/>
  <c r="N54" i="1" s="1"/>
  <c r="P60" i="1"/>
  <c r="P54" i="1" s="1"/>
  <c r="H60" i="1"/>
  <c r="H56" i="1"/>
  <c r="L54" i="1" l="1"/>
  <c r="M54" i="1" s="1"/>
  <c r="M60" i="1"/>
  <c r="P29" i="1"/>
  <c r="P28" i="1"/>
  <c r="P15" i="1"/>
  <c r="H11" i="1"/>
  <c r="P18" i="1" l="1"/>
  <c r="O18" i="1"/>
  <c r="P16" i="1"/>
  <c r="O16" i="1"/>
  <c r="O13" i="1"/>
  <c r="K11" i="1"/>
  <c r="H17" i="1" l="1"/>
  <c r="H10" i="1" s="1"/>
  <c r="O61" i="1" l="1"/>
  <c r="O60" i="1" s="1"/>
  <c r="P38" i="1" l="1"/>
  <c r="N38" i="1"/>
  <c r="K38" i="1"/>
  <c r="L38" i="1"/>
  <c r="P17" i="1"/>
  <c r="N17" i="1"/>
  <c r="K17" i="1"/>
  <c r="L17" i="1"/>
  <c r="M17" i="1" s="1"/>
  <c r="K14" i="1"/>
  <c r="L14" i="1"/>
  <c r="N14" i="1"/>
  <c r="P14" i="1"/>
  <c r="K50" i="1"/>
  <c r="K49" i="1" s="1"/>
  <c r="L50" i="1"/>
  <c r="N50" i="1"/>
  <c r="O50" i="1" s="1"/>
  <c r="P50" i="1"/>
  <c r="P49" i="1" s="1"/>
  <c r="H50" i="1"/>
  <c r="H49" i="1" s="1"/>
  <c r="L49" i="1" l="1"/>
  <c r="M49" i="1" s="1"/>
  <c r="O38" i="1"/>
  <c r="M38" i="1"/>
  <c r="N49" i="1"/>
  <c r="O49" i="1" s="1"/>
  <c r="H14" i="1"/>
  <c r="H9" i="1" s="1"/>
  <c r="P11" i="1"/>
  <c r="P10" i="1" s="1"/>
  <c r="P9" i="1" s="1"/>
  <c r="N11" i="1"/>
  <c r="L11" i="1"/>
  <c r="L10" i="1" s="1"/>
  <c r="L9" i="1" s="1"/>
  <c r="K10" i="1"/>
  <c r="K9" i="1" s="1"/>
  <c r="N10" i="1" l="1"/>
  <c r="M14" i="1"/>
  <c r="O14" i="1"/>
  <c r="N9" i="1" l="1"/>
  <c r="K63" i="1" l="1"/>
  <c r="N63" i="1"/>
  <c r="H63" i="1"/>
  <c r="L63" i="1"/>
  <c r="P63" i="1"/>
</calcChain>
</file>

<file path=xl/sharedStrings.xml><?xml version="1.0" encoding="utf-8"?>
<sst xmlns="http://schemas.openxmlformats.org/spreadsheetml/2006/main" count="336" uniqueCount="100">
  <si>
    <t>Año Fiscal:</t>
  </si>
  <si>
    <t>Vigencia:</t>
  </si>
  <si>
    <t>Actual</t>
  </si>
  <si>
    <t>Periodo:</t>
  </si>
  <si>
    <t>TIPO</t>
  </si>
  <si>
    <t>CTA</t>
  </si>
  <si>
    <t>SUB
CTA</t>
  </si>
  <si>
    <t>OBJ</t>
  </si>
  <si>
    <t>ORD</t>
  </si>
  <si>
    <t>DESCRIPCION</t>
  </si>
  <si>
    <t>APR. VIGENTE</t>
  </si>
  <si>
    <t>CDP</t>
  </si>
  <si>
    <t>COMPROMISO</t>
  </si>
  <si>
    <t>OBLIGACION</t>
  </si>
  <si>
    <t>PAGOS</t>
  </si>
  <si>
    <t>A</t>
  </si>
  <si>
    <t>1</t>
  </si>
  <si>
    <t>0</t>
  </si>
  <si>
    <t>SUELDOS DE PERSONAL DE NOMINA</t>
  </si>
  <si>
    <t>4</t>
  </si>
  <si>
    <t>PRIMA TECNICA</t>
  </si>
  <si>
    <t>5</t>
  </si>
  <si>
    <t>9</t>
  </si>
  <si>
    <t>2</t>
  </si>
  <si>
    <t>3</t>
  </si>
  <si>
    <t>7</t>
  </si>
  <si>
    <t>6</t>
  </si>
  <si>
    <t>FUNCIONAMIENTO</t>
  </si>
  <si>
    <t>GASTOS DE PERSONAL</t>
  </si>
  <si>
    <t>% COMP</t>
  </si>
  <si>
    <t>% OBLIG</t>
  </si>
  <si>
    <t>MINISTERIO DE TECNOLOGIAS DE LA INFORMACION Y LAS COMUNICACIONES</t>
  </si>
  <si>
    <t>*Fuente: Subdireccion Financiera - Grupo de Presupuesto</t>
  </si>
  <si>
    <t>SUBROE</t>
  </si>
  <si>
    <t>SUELDOS</t>
  </si>
  <si>
    <t>SUELDOS DE VACACIONES</t>
  </si>
  <si>
    <t>PRIMA TECNICA SALARIAL</t>
  </si>
  <si>
    <t>PRIMA TECNICA NO SALARIAL</t>
  </si>
  <si>
    <t>GASTOS DE REPRESENTACION</t>
  </si>
  <si>
    <t>BONIFICACION POR SERVICIOS PRESTADOS</t>
  </si>
  <si>
    <t>BONIFICACION ESPECIAL DE RECREACION</t>
  </si>
  <si>
    <t>12</t>
  </si>
  <si>
    <t>SUBSIDIO DE ALIMENTACION</t>
  </si>
  <si>
    <t>13</t>
  </si>
  <si>
    <t>AUXILIO DE TRANSPORTE</t>
  </si>
  <si>
    <t>14</t>
  </si>
  <si>
    <t>PRIMA DE SERVICIO</t>
  </si>
  <si>
    <t>15</t>
  </si>
  <si>
    <t>PRIMA DE VACACIONES</t>
  </si>
  <si>
    <t>16</t>
  </si>
  <si>
    <t>PRIMA DE NAVIDAD</t>
  </si>
  <si>
    <t>17</t>
  </si>
  <si>
    <t>PRIMAS EXTRAORDINARIAS</t>
  </si>
  <si>
    <t>19</t>
  </si>
  <si>
    <t>PRIMA DE RIESGO</t>
  </si>
  <si>
    <t>47</t>
  </si>
  <si>
    <t>PRIMA DE COORDINACION</t>
  </si>
  <si>
    <t>92</t>
  </si>
  <si>
    <t>BONIFICACION DE DIRECCION</t>
  </si>
  <si>
    <t>HORAS EXTRAS</t>
  </si>
  <si>
    <t>REMUNERACION SERVICIOS TECNICOS</t>
  </si>
  <si>
    <t>100</t>
  </si>
  <si>
    <t>OTROS SERVICIOS PERSONALES INDIRECTOS</t>
  </si>
  <si>
    <t>CAJAS DE COMPENSACION PRIVADAS</t>
  </si>
  <si>
    <t>FONDOS ADMINISTRADORES DE PENSIONES PRIVADOS</t>
  </si>
  <si>
    <t>EMPRESAS PRIVADAS PROMOTORAS DE SALUD</t>
  </si>
  <si>
    <t>ADMINISTRADORAS PRIVADAS DE APORTES PARA ACCIDENTES DE TRABAJO Y ENFERMEDADES PROFESIONALES</t>
  </si>
  <si>
    <t>FONDO NACIONAL DEL AHORRO</t>
  </si>
  <si>
    <t>FONDOS ADMINISTRADORES DE PENSIONES PUBLICOS</t>
  </si>
  <si>
    <t>APORTES AL ICBF</t>
  </si>
  <si>
    <t>APORTES AL SENA</t>
  </si>
  <si>
    <t>8</t>
  </si>
  <si>
    <t>APORTES A LA ESAP</t>
  </si>
  <si>
    <t>APORTES A ESCUELAS INDUSTRIALES E INSTITUTOS TECNICOS</t>
  </si>
  <si>
    <t>GASTOS GENERALES</t>
  </si>
  <si>
    <t>21</t>
  </si>
  <si>
    <t>SERVICIOS DE BIENESTAR SOCIAL</t>
  </si>
  <si>
    <t>41</t>
  </si>
  <si>
    <t>OTROS GASTOS POR ADQUISICION DE SERVICIOS</t>
  </si>
  <si>
    <t>ADQUISICION DE BIENES Y SERVICIOS</t>
  </si>
  <si>
    <t>OTROS</t>
  </si>
  <si>
    <t>HORAS EXTRAS, DIAS FESTIVOS E INDEMNIZACION POR VACACIONES</t>
  </si>
  <si>
    <t>SERVICIOS PERSONALES INDIRECTOS</t>
  </si>
  <si>
    <t>CONTRIBUCIONES INHERETES A LA NOMINA SECTOR PRIVADO Y PUBLICO</t>
  </si>
  <si>
    <t>TRANSFERENCIAS CORRIENTES</t>
  </si>
  <si>
    <t>CUOTA DE AUDITAJE CONTRANAL</t>
  </si>
  <si>
    <t>AUXILIOS FUNERARIOS</t>
  </si>
  <si>
    <t>33</t>
  </si>
  <si>
    <t>PLANES COMPLEMENTARIOS DE SALUD LEY 314 DE 1996</t>
  </si>
  <si>
    <t>SENTENCIAS Y CONCILIACIONES</t>
  </si>
  <si>
    <t>PRIMA DE DIRECCION</t>
  </si>
  <si>
    <t>AUXILIOS FUNERARIOS A CARGO A LA ENTIDAD</t>
  </si>
  <si>
    <t>SENTENCIAS</t>
  </si>
  <si>
    <t>HONORARIOS</t>
  </si>
  <si>
    <t>INDEMNIZACION POR VACACIONES</t>
  </si>
  <si>
    <t>APR. REDUCIDA</t>
  </si>
  <si>
    <t>CUOTAS PARTES PENSIONALES</t>
  </si>
  <si>
    <t>APR. INICIAL</t>
  </si>
  <si>
    <t>Enero - Septiembre</t>
  </si>
  <si>
    <t>SERVICIOS DE CAPACITACION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</si>
</sst>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\ #,##0.00_);\(&quot;$&quot;\ #,##0.00\)"/>
    <numFmt numFmtId="164" formatCode="[$-1240A]&quot;$&quot;\ #,##0.00;\(&quot;$&quot;\ #,##0.00\)"/>
  </numFmts>
  <fonts count="1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b/>
      <sz val="16"/>
      <color rgb="FF000000"/>
      <name val="Times New Roman"/>
      <family val="1"/>
    </font>
    <font>
      <sz val="10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 applyFont="1" applyFill="1" applyBorder="1"/>
    <xf numFmtId="0" fontId="2" fillId="2" borderId="0" xfId="0" applyFont="1" applyFill="1" applyBorder="1"/>
    <xf numFmtId="7" fontId="3" fillId="0" borderId="0" xfId="0" applyNumberFormat="1" applyFont="1" applyFill="1" applyBorder="1"/>
    <xf numFmtId="10" fontId="3" fillId="0" borderId="0" xfId="1" applyNumberFormat="1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5" fillId="0" borderId="0" xfId="0" applyFont="1" applyFill="1" applyBorder="1"/>
    <xf numFmtId="0" fontId="7" fillId="0" borderId="1" xfId="0" applyNumberFormat="1" applyFont="1" applyFill="1" applyBorder="1" applyAlignment="1">
      <alignment horizontal="center" vertical="center" wrapText="1" readingOrder="1"/>
    </xf>
    <xf numFmtId="10" fontId="7" fillId="0" borderId="1" xfId="1" applyNumberFormat="1" applyFont="1" applyFill="1" applyBorder="1" applyAlignment="1">
      <alignment horizontal="center" vertical="center" wrapText="1" readingOrder="1"/>
    </xf>
    <xf numFmtId="0" fontId="8" fillId="2" borderId="1" xfId="0" applyNumberFormat="1" applyFont="1" applyFill="1" applyBorder="1" applyAlignment="1">
      <alignment horizontal="center" vertical="center" wrapText="1" readingOrder="1"/>
    </xf>
    <xf numFmtId="0" fontId="8" fillId="2" borderId="1" xfId="0" applyNumberFormat="1" applyFont="1" applyFill="1" applyBorder="1" applyAlignment="1">
      <alignment horizontal="left" vertical="center" wrapText="1" readingOrder="1"/>
    </xf>
    <xf numFmtId="164" fontId="8" fillId="2" borderId="1" xfId="0" applyNumberFormat="1" applyFont="1" applyFill="1" applyBorder="1" applyAlignment="1">
      <alignment horizontal="right" vertical="center" wrapText="1" readingOrder="1"/>
    </xf>
    <xf numFmtId="10" fontId="8" fillId="2" borderId="1" xfId="1" applyNumberFormat="1" applyFont="1" applyFill="1" applyBorder="1" applyAlignment="1">
      <alignment horizontal="right" vertical="center" wrapText="1" readingOrder="1"/>
    </xf>
    <xf numFmtId="10" fontId="9" fillId="2" borderId="1" xfId="1" applyNumberFormat="1" applyFont="1" applyFill="1" applyBorder="1" applyAlignment="1">
      <alignment horizontal="right" vertical="center" wrapText="1" readingOrder="1"/>
    </xf>
    <xf numFmtId="7" fontId="2" fillId="2" borderId="0" xfId="0" applyNumberFormat="1" applyFont="1" applyFill="1" applyBorder="1"/>
    <xf numFmtId="0" fontId="4" fillId="0" borderId="0" xfId="0" applyNumberFormat="1" applyFont="1" applyFill="1" applyBorder="1" applyAlignment="1">
      <alignment horizontal="center" vertical="center" wrapText="1" readingOrder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10" fontId="10" fillId="0" borderId="1" xfId="1" applyNumberFormat="1" applyFont="1" applyFill="1" applyBorder="1" applyAlignment="1">
      <alignment horizontal="right" vertical="center" wrapText="1" readingOrder="1"/>
    </xf>
    <xf numFmtId="164" fontId="10" fillId="0" borderId="1" xfId="0" applyNumberFormat="1" applyFont="1" applyFill="1" applyBorder="1" applyAlignment="1">
      <alignment horizontal="right" vertical="center" wrapText="1" readingOrder="1"/>
    </xf>
    <xf numFmtId="164" fontId="0" fillId="0" borderId="1" xfId="0" applyNumberFormat="1" applyFont="1" applyFill="1" applyBorder="1" applyAlignment="1">
      <alignment horizontal="right" vertical="center" wrapText="1" readingOrder="1"/>
    </xf>
    <xf numFmtId="10" fontId="0" fillId="0" borderId="1" xfId="1" applyNumberFormat="1" applyFont="1" applyFill="1" applyBorder="1" applyAlignment="1">
      <alignment horizontal="right" vertical="center" wrapText="1" readingOrder="1"/>
    </xf>
    <xf numFmtId="7" fontId="11" fillId="0" borderId="0" xfId="0" applyNumberFormat="1" applyFont="1" applyFill="1" applyBorder="1"/>
    <xf numFmtId="0" fontId="11" fillId="0" borderId="0" xfId="0" applyFont="1" applyFill="1" applyBorder="1"/>
    <xf numFmtId="10" fontId="11" fillId="0" borderId="0" xfId="1" applyNumberFormat="1" applyFont="1" applyFill="1" applyBorder="1"/>
    <xf numFmtId="164" fontId="12" fillId="0" borderId="1" xfId="0" applyNumberFormat="1" applyFont="1" applyFill="1" applyBorder="1" applyAlignment="1">
      <alignment horizontal="right" vertical="center" wrapText="1" readingOrder="1"/>
    </xf>
    <xf numFmtId="164" fontId="12" fillId="0" borderId="2" xfId="0" applyNumberFormat="1" applyFont="1" applyFill="1" applyBorder="1" applyAlignment="1">
      <alignment horizontal="right" vertical="center" wrapText="1" readingOrder="1"/>
    </xf>
    <xf numFmtId="10" fontId="10" fillId="2" borderId="1" xfId="1" applyNumberFormat="1" applyFont="1" applyFill="1" applyBorder="1" applyAlignment="1">
      <alignment horizontal="right" vertical="center" wrapText="1" readingOrder="1"/>
    </xf>
    <xf numFmtId="0" fontId="0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Fill="1" applyBorder="1" applyAlignment="1">
      <alignment horizontal="left" vertical="center" wrapText="1" readingOrder="1"/>
    </xf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10" fillId="0" borderId="1" xfId="0" applyNumberFormat="1" applyFont="1" applyFill="1" applyBorder="1" applyAlignment="1">
      <alignment horizontal="left" vertical="center" wrapText="1" readingOrder="1"/>
    </xf>
    <xf numFmtId="0" fontId="13" fillId="0" borderId="1" xfId="0" applyNumberFormat="1" applyFont="1" applyFill="1" applyBorder="1" applyAlignment="1">
      <alignment horizontal="center" vertical="center" wrapText="1" readingOrder="1"/>
    </xf>
    <xf numFmtId="0" fontId="13" fillId="0" borderId="1" xfId="0" applyNumberFormat="1" applyFont="1" applyFill="1" applyBorder="1" applyAlignment="1">
      <alignment horizontal="left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left" vertical="center" wrapText="1" readingOrder="1"/>
    </xf>
    <xf numFmtId="164" fontId="9" fillId="0" borderId="1" xfId="0" applyNumberFormat="1" applyFont="1" applyFill="1" applyBorder="1" applyAlignment="1">
      <alignment horizontal="right" vertical="center" wrapText="1" readingOrder="1"/>
    </xf>
    <xf numFmtId="10" fontId="9" fillId="0" borderId="1" xfId="1" applyNumberFormat="1" applyFont="1" applyFill="1" applyBorder="1" applyAlignment="1">
      <alignment horizontal="right" vertical="center" wrapText="1" readingOrder="1"/>
    </xf>
    <xf numFmtId="0" fontId="14" fillId="2" borderId="1" xfId="0" applyNumberFormat="1" applyFont="1" applyFill="1" applyBorder="1" applyAlignment="1">
      <alignment horizontal="center" vertical="center" wrapText="1" readingOrder="1"/>
    </xf>
    <xf numFmtId="10" fontId="14" fillId="0" borderId="5" xfId="1" applyNumberFormat="1" applyFont="1" applyFill="1" applyBorder="1" applyAlignment="1">
      <alignment horizontal="right" vertical="center" wrapText="1" readingOrder="1"/>
    </xf>
    <xf numFmtId="0" fontId="13" fillId="0" borderId="6" xfId="0" applyNumberFormat="1" applyFont="1" applyFill="1" applyBorder="1" applyAlignment="1">
      <alignment horizontal="center" vertical="center" wrapText="1" readingOrder="1"/>
    </xf>
    <xf numFmtId="0" fontId="13" fillId="0" borderId="6" xfId="0" applyNumberFormat="1" applyFont="1" applyFill="1" applyBorder="1" applyAlignment="1">
      <alignment horizontal="left" vertical="center" wrapText="1" readingOrder="1"/>
    </xf>
    <xf numFmtId="164" fontId="12" fillId="0" borderId="7" xfId="0" applyNumberFormat="1" applyFont="1" applyFill="1" applyBorder="1" applyAlignment="1">
      <alignment horizontal="right" vertical="center" wrapText="1" readingOrder="1"/>
    </xf>
    <xf numFmtId="0" fontId="0" fillId="0" borderId="2" xfId="0" applyNumberFormat="1" applyFont="1" applyFill="1" applyBorder="1" applyAlignment="1">
      <alignment horizontal="center" vertical="center" wrapText="1" readingOrder="1"/>
    </xf>
    <xf numFmtId="0" fontId="0" fillId="0" borderId="3" xfId="0" applyNumberFormat="1" applyFont="1" applyFill="1" applyBorder="1" applyAlignment="1">
      <alignment horizontal="center" vertical="center" wrapText="1" readingOrder="1"/>
    </xf>
    <xf numFmtId="0" fontId="0" fillId="0" borderId="3" xfId="0" applyNumberFormat="1" applyFont="1" applyFill="1" applyBorder="1" applyAlignment="1">
      <alignment horizontal="left" vertical="center" wrapText="1" readingOrder="1"/>
    </xf>
    <xf numFmtId="10" fontId="1" fillId="0" borderId="5" xfId="1" applyNumberFormat="1" applyFont="1" applyFill="1" applyBorder="1" applyAlignment="1">
      <alignment horizontal="right" vertical="center" wrapText="1" readingOrder="1"/>
    </xf>
    <xf numFmtId="0" fontId="9" fillId="2" borderId="1" xfId="0" applyNumberFormat="1" applyFont="1" applyFill="1" applyBorder="1" applyAlignment="1">
      <alignment horizontal="center" vertical="center" wrapText="1" readingOrder="1"/>
    </xf>
    <xf numFmtId="0" fontId="9" fillId="2" borderId="1" xfId="0" applyNumberFormat="1" applyFont="1" applyFill="1" applyBorder="1" applyAlignment="1">
      <alignment horizontal="left" vertical="center" wrapText="1" readingOrder="1"/>
    </xf>
    <xf numFmtId="164" fontId="9" fillId="2" borderId="1" xfId="0" applyNumberFormat="1" applyFont="1" applyFill="1" applyBorder="1" applyAlignment="1">
      <alignment horizontal="right" vertical="center" wrapText="1" readingOrder="1"/>
    </xf>
    <xf numFmtId="164" fontId="14" fillId="2" borderId="2" xfId="0" applyNumberFormat="1" applyFont="1" applyFill="1" applyBorder="1" applyAlignment="1">
      <alignment horizontal="right" vertical="center" wrapText="1" readingOrder="1"/>
    </xf>
    <xf numFmtId="164" fontId="14" fillId="2" borderId="1" xfId="0" applyNumberFormat="1" applyFont="1" applyFill="1" applyBorder="1" applyAlignment="1">
      <alignment horizontal="right" vertical="center" wrapText="1" readingOrder="1"/>
    </xf>
    <xf numFmtId="10" fontId="14" fillId="2" borderId="1" xfId="1" applyNumberFormat="1" applyFont="1" applyFill="1" applyBorder="1" applyAlignment="1">
      <alignment horizontal="right" vertical="center" wrapText="1" readingOrder="1"/>
    </xf>
    <xf numFmtId="164" fontId="14" fillId="0" borderId="2" xfId="0" applyNumberFormat="1" applyFont="1" applyFill="1" applyBorder="1" applyAlignment="1">
      <alignment horizontal="right" vertical="center" wrapText="1" readingOrder="1"/>
    </xf>
    <xf numFmtId="7" fontId="4" fillId="0" borderId="0" xfId="0" applyNumberFormat="1" applyFont="1" applyFill="1" applyBorder="1" applyAlignment="1">
      <alignment horizontal="center" vertical="center" wrapText="1" readingOrder="1"/>
    </xf>
    <xf numFmtId="0" fontId="15" fillId="0" borderId="1" xfId="0" applyNumberFormat="1" applyFont="1" applyFill="1" applyBorder="1" applyAlignment="1">
      <alignment horizontal="center" vertical="center" wrapText="1" readingOrder="1"/>
    </xf>
    <xf numFmtId="164" fontId="16" fillId="0" borderId="2" xfId="0" applyNumberFormat="1" applyFont="1" applyFill="1" applyBorder="1" applyAlignment="1">
      <alignment horizontal="right" vertical="center" wrapText="1" readingOrder="1"/>
    </xf>
    <xf numFmtId="164" fontId="16" fillId="0" borderId="1" xfId="0" applyNumberFormat="1" applyFont="1" applyFill="1" applyBorder="1" applyAlignment="1">
      <alignment horizontal="right" vertical="center" wrapText="1" readingOrder="1"/>
    </xf>
    <xf numFmtId="10" fontId="17" fillId="0" borderId="1" xfId="1" applyNumberFormat="1" applyFont="1" applyFill="1" applyBorder="1" applyAlignment="1">
      <alignment horizontal="right" vertical="center" wrapText="1" readingOrder="1"/>
    </xf>
    <xf numFmtId="164" fontId="14" fillId="0" borderId="1" xfId="0" applyNumberFormat="1" applyFont="1" applyFill="1" applyBorder="1" applyAlignment="1">
      <alignment horizontal="right" vertical="center" wrapText="1" readingOrder="1"/>
    </xf>
    <xf numFmtId="10" fontId="16" fillId="0" borderId="2" xfId="0" applyNumberFormat="1" applyFont="1" applyFill="1" applyBorder="1" applyAlignment="1">
      <alignment horizontal="right" vertical="center" wrapText="1" readingOrder="1"/>
    </xf>
    <xf numFmtId="10" fontId="8" fillId="0" borderId="1" xfId="1" applyNumberFormat="1" applyFont="1" applyFill="1" applyBorder="1" applyAlignment="1">
      <alignment horizontal="right" vertical="center" wrapText="1" readingOrder="1"/>
    </xf>
    <xf numFmtId="0" fontId="4" fillId="0" borderId="2" xfId="0" applyNumberFormat="1" applyFont="1" applyFill="1" applyBorder="1" applyAlignment="1">
      <alignment horizontal="center" vertical="center" readingOrder="1"/>
    </xf>
    <xf numFmtId="0" fontId="4" fillId="0" borderId="3" xfId="0" applyNumberFormat="1" applyFont="1" applyFill="1" applyBorder="1" applyAlignment="1">
      <alignment horizontal="center" vertical="center" readingOrder="1"/>
    </xf>
    <xf numFmtId="0" fontId="4" fillId="0" borderId="4" xfId="0" applyNumberFormat="1" applyFont="1" applyFill="1" applyBorder="1" applyAlignment="1">
      <alignment horizontal="center" vertical="center" readingOrder="1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289560</xdr:colOff>
      <xdr:row>0</xdr:row>
      <xdr:rowOff>60960</xdr:rowOff>
    </xdr:from>
    <xdr:to>
      <xdr:col>15</xdr:col>
      <xdr:colOff>1583690</xdr:colOff>
      <xdr:row>5</xdr:row>
      <xdr:rowOff>43815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8540" y="60960"/>
          <a:ext cx="2006600" cy="1706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180975</xdr:colOff>
      <xdr:row>1</xdr:row>
      <xdr:rowOff>171450</xdr:rowOff>
    </xdr:from>
    <xdr:to>
      <xdr:col>5</xdr:col>
      <xdr:colOff>154305</xdr:colOff>
      <xdr:row>3</xdr:row>
      <xdr:rowOff>209550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61950"/>
          <a:ext cx="172593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5"/>
  <sheetViews>
    <sheetView showGridLines="0" tabSelected="1" topLeftCell="A5" workbookViewId="0">
      <selection activeCell="I9" sqref="I9"/>
    </sheetView>
  </sheetViews>
  <sheetFormatPr baseColWidth="10" defaultColWidth="11.5703125" defaultRowHeight="15" x14ac:dyDescent="0.25"/>
  <cols>
    <col min="1" max="1" width="4.5703125" style="5" customWidth="1"/>
    <col min="2" max="6" width="5.42578125" style="5" customWidth="1"/>
    <col min="7" max="7" width="30" style="5" customWidth="1"/>
    <col min="8" max="8" width="25.7109375" style="5" customWidth="1"/>
    <col min="9" max="9" width="23.7109375" style="5" customWidth="1"/>
    <col min="10" max="10" width="25.7109375" style="5" customWidth="1"/>
    <col min="11" max="11" width="24.7109375" style="5" customWidth="1"/>
    <col min="12" max="12" width="25.140625" style="5" customWidth="1"/>
    <col min="13" max="13" width="9.7109375" style="3" customWidth="1"/>
    <col min="14" max="14" width="24.5703125" style="5" customWidth="1"/>
    <col min="15" max="15" width="9.85546875" style="3" customWidth="1"/>
    <col min="16" max="16" width="25.28515625" style="5" customWidth="1"/>
    <col min="17" max="17" width="22.28515625" style="5" bestFit="1" customWidth="1"/>
    <col min="18" max="18" width="17.5703125" style="5" bestFit="1" customWidth="1"/>
    <col min="19" max="16384" width="11.5703125" style="5"/>
  </cols>
  <sheetData>
    <row r="2" spans="1:18" ht="20.25" x14ac:dyDescent="0.25">
      <c r="G2" s="61" t="s">
        <v>31</v>
      </c>
      <c r="H2" s="62"/>
      <c r="I2" s="62"/>
      <c r="J2" s="62"/>
      <c r="K2" s="62"/>
      <c r="L2" s="62"/>
      <c r="M2" s="62"/>
      <c r="N2" s="63"/>
    </row>
    <row r="3" spans="1:18" ht="20.25" x14ac:dyDescent="0.25">
      <c r="H3" s="15"/>
      <c r="I3" s="15"/>
      <c r="J3" s="15"/>
      <c r="K3" s="16" t="s">
        <v>0</v>
      </c>
      <c r="L3" s="16">
        <v>2016</v>
      </c>
    </row>
    <row r="4" spans="1:18" ht="20.25" x14ac:dyDescent="0.25">
      <c r="H4" s="15"/>
      <c r="I4" s="15"/>
      <c r="J4" s="15"/>
      <c r="K4" s="4" t="s">
        <v>1</v>
      </c>
      <c r="L4" s="4" t="s">
        <v>2</v>
      </c>
    </row>
    <row r="5" spans="1:18" ht="40.5" x14ac:dyDescent="0.25">
      <c r="H5" s="53"/>
      <c r="I5" s="53"/>
      <c r="J5" s="53"/>
      <c r="K5" s="4" t="s">
        <v>3</v>
      </c>
      <c r="L5" s="4" t="s">
        <v>98</v>
      </c>
    </row>
    <row r="6" spans="1:18" x14ac:dyDescent="0.25">
      <c r="H6" s="2"/>
      <c r="I6" s="2"/>
      <c r="J6" s="2"/>
      <c r="L6" s="2"/>
    </row>
    <row r="7" spans="1:18" x14ac:dyDescent="0.25">
      <c r="H7" s="2"/>
      <c r="I7" s="2"/>
      <c r="J7" s="2"/>
    </row>
    <row r="8" spans="1:18" s="6" customFormat="1" ht="25.5" x14ac:dyDescent="0.2">
      <c r="A8" s="7" t="s">
        <v>4</v>
      </c>
      <c r="B8" s="7" t="s">
        <v>5</v>
      </c>
      <c r="C8" s="7" t="s">
        <v>6</v>
      </c>
      <c r="D8" s="7" t="s">
        <v>7</v>
      </c>
      <c r="E8" s="7" t="s">
        <v>8</v>
      </c>
      <c r="F8" s="7" t="s">
        <v>33</v>
      </c>
      <c r="G8" s="7" t="s">
        <v>9</v>
      </c>
      <c r="H8" s="7" t="s">
        <v>97</v>
      </c>
      <c r="I8" s="7" t="s">
        <v>95</v>
      </c>
      <c r="J8" s="7" t="s">
        <v>10</v>
      </c>
      <c r="K8" s="7" t="s">
        <v>11</v>
      </c>
      <c r="L8" s="7" t="s">
        <v>12</v>
      </c>
      <c r="M8" s="8" t="s">
        <v>29</v>
      </c>
      <c r="N8" s="7" t="s">
        <v>13</v>
      </c>
      <c r="O8" s="8" t="s">
        <v>30</v>
      </c>
      <c r="P8" s="7" t="s">
        <v>14</v>
      </c>
    </row>
    <row r="9" spans="1:18" s="1" customFormat="1" ht="18.75" x14ac:dyDescent="0.3">
      <c r="A9" s="9" t="s">
        <v>15</v>
      </c>
      <c r="B9" s="9"/>
      <c r="C9" s="9"/>
      <c r="D9" s="9"/>
      <c r="E9" s="9"/>
      <c r="F9" s="9"/>
      <c r="G9" s="10" t="s">
        <v>27</v>
      </c>
      <c r="H9" s="11">
        <f>H10+H49+H54</f>
        <v>49600333000</v>
      </c>
      <c r="I9" s="11">
        <f>I10+I49+I54</f>
        <v>670433620</v>
      </c>
      <c r="J9" s="11">
        <f>J10+J49+J54</f>
        <v>49679899380</v>
      </c>
      <c r="K9" s="11">
        <f t="shared" ref="K9:L9" si="0">K10+K49+K54</f>
        <v>44134744436.699997</v>
      </c>
      <c r="L9" s="11">
        <f t="shared" si="0"/>
        <v>35441592487.550003</v>
      </c>
      <c r="M9" s="12">
        <v>0.70389999999999997</v>
      </c>
      <c r="N9" s="11">
        <f>N10+N49+N54</f>
        <v>34207857068.200001</v>
      </c>
      <c r="O9" s="12">
        <v>0.6794</v>
      </c>
      <c r="P9" s="11">
        <f>P10+P49+P54</f>
        <v>34207857067.09</v>
      </c>
    </row>
    <row r="10" spans="1:18" s="1" customFormat="1" ht="18.75" x14ac:dyDescent="0.3">
      <c r="A10" s="9" t="s">
        <v>15</v>
      </c>
      <c r="B10" s="9">
        <v>1</v>
      </c>
      <c r="C10" s="9"/>
      <c r="D10" s="9"/>
      <c r="E10" s="9"/>
      <c r="F10" s="9"/>
      <c r="G10" s="10" t="s">
        <v>28</v>
      </c>
      <c r="H10" s="11">
        <f>H11+H14+H17+H31+H34+H38</f>
        <v>36745589000</v>
      </c>
      <c r="I10" s="11">
        <f>I11+I14+I17+I31+I34+I38</f>
        <v>587362820</v>
      </c>
      <c r="J10" s="11">
        <f>J11+J14+J17+J31+J34+J38</f>
        <v>39668714293</v>
      </c>
      <c r="K10" s="11">
        <f>K11+K14+K17+K31+K34+K38</f>
        <v>36227100802</v>
      </c>
      <c r="L10" s="11">
        <f>L11+L14+L17+L31+L34+L38</f>
        <v>27917163140</v>
      </c>
      <c r="M10" s="13">
        <v>0.69350000000000001</v>
      </c>
      <c r="N10" s="11">
        <f>N11+N14+N17+N31+N34+N38</f>
        <v>27544597924</v>
      </c>
      <c r="O10" s="13">
        <v>0.68420000000000003</v>
      </c>
      <c r="P10" s="11">
        <f>P11+P14+P17+P31+P34+P38</f>
        <v>27544597924</v>
      </c>
    </row>
    <row r="11" spans="1:18" s="1" customFormat="1" ht="31.5" x14ac:dyDescent="0.3">
      <c r="A11" s="31" t="s">
        <v>15</v>
      </c>
      <c r="B11" s="31" t="s">
        <v>16</v>
      </c>
      <c r="C11" s="31" t="s">
        <v>17</v>
      </c>
      <c r="D11" s="31" t="s">
        <v>16</v>
      </c>
      <c r="E11" s="31" t="s">
        <v>16</v>
      </c>
      <c r="F11" s="46"/>
      <c r="G11" s="47" t="s">
        <v>18</v>
      </c>
      <c r="H11" s="48">
        <f>H12+H13</f>
        <v>16933600000</v>
      </c>
      <c r="I11" s="48">
        <f>I12+I13</f>
        <v>0</v>
      </c>
      <c r="J11" s="48">
        <f>J12+J13+3327610811</f>
        <v>20261210811</v>
      </c>
      <c r="K11" s="48">
        <f>K12+K13</f>
        <v>16933600000</v>
      </c>
      <c r="L11" s="48">
        <f>L12+L13</f>
        <v>14533623613</v>
      </c>
      <c r="M11" s="13">
        <f>L11/J11</f>
        <v>0.71731268918585855</v>
      </c>
      <c r="N11" s="48">
        <f>N12+N13</f>
        <v>14427360048</v>
      </c>
      <c r="O11" s="13">
        <f>+N11/J11</f>
        <v>0.71206800929030623</v>
      </c>
      <c r="P11" s="48">
        <f>P12+P13</f>
        <v>14427360048</v>
      </c>
    </row>
    <row r="12" spans="1:18" x14ac:dyDescent="0.25">
      <c r="A12" s="29" t="s">
        <v>15</v>
      </c>
      <c r="B12" s="29" t="s">
        <v>16</v>
      </c>
      <c r="C12" s="29" t="s">
        <v>17</v>
      </c>
      <c r="D12" s="29" t="s">
        <v>16</v>
      </c>
      <c r="E12" s="29" t="s">
        <v>16</v>
      </c>
      <c r="F12" s="29" t="s">
        <v>16</v>
      </c>
      <c r="G12" s="30" t="s">
        <v>34</v>
      </c>
      <c r="H12" s="18">
        <v>16000600000</v>
      </c>
      <c r="I12" s="18">
        <v>0</v>
      </c>
      <c r="J12" s="18">
        <v>16000600000</v>
      </c>
      <c r="K12" s="18">
        <v>16000600000</v>
      </c>
      <c r="L12" s="18">
        <v>13901713692</v>
      </c>
      <c r="M12" s="17">
        <f>+L12/J12</f>
        <v>0.86882452483031891</v>
      </c>
      <c r="N12" s="18">
        <v>13795480267</v>
      </c>
      <c r="O12" s="17">
        <f>+N12/J12</f>
        <v>0.86218518474307215</v>
      </c>
      <c r="P12" s="18">
        <v>13795480267</v>
      </c>
    </row>
    <row r="13" spans="1:18" x14ac:dyDescent="0.25">
      <c r="A13" s="29" t="s">
        <v>15</v>
      </c>
      <c r="B13" s="29" t="s">
        <v>16</v>
      </c>
      <c r="C13" s="29" t="s">
        <v>17</v>
      </c>
      <c r="D13" s="29" t="s">
        <v>16</v>
      </c>
      <c r="E13" s="29" t="s">
        <v>16</v>
      </c>
      <c r="F13" s="29" t="s">
        <v>23</v>
      </c>
      <c r="G13" s="30" t="s">
        <v>35</v>
      </c>
      <c r="H13" s="18">
        <v>933000000</v>
      </c>
      <c r="I13" s="18">
        <v>0</v>
      </c>
      <c r="J13" s="18">
        <v>933000000</v>
      </c>
      <c r="K13" s="18">
        <v>933000000</v>
      </c>
      <c r="L13" s="18">
        <v>631909921</v>
      </c>
      <c r="M13" s="17">
        <f>+L13/J13</f>
        <v>0.67728823258306536</v>
      </c>
      <c r="N13" s="18">
        <v>631879781</v>
      </c>
      <c r="O13" s="17">
        <f>+N13/J13</f>
        <v>0.67725592818863878</v>
      </c>
      <c r="P13" s="18">
        <v>631879781</v>
      </c>
      <c r="Q13" s="2"/>
      <c r="R13" s="2"/>
    </row>
    <row r="14" spans="1:18" ht="15.75" x14ac:dyDescent="0.25">
      <c r="A14" s="33" t="s">
        <v>15</v>
      </c>
      <c r="B14" s="33" t="s">
        <v>16</v>
      </c>
      <c r="C14" s="33" t="s">
        <v>17</v>
      </c>
      <c r="D14" s="33" t="s">
        <v>16</v>
      </c>
      <c r="E14" s="33" t="s">
        <v>19</v>
      </c>
      <c r="F14" s="33"/>
      <c r="G14" s="34" t="s">
        <v>20</v>
      </c>
      <c r="H14" s="35">
        <f>H15+H16</f>
        <v>3963700000</v>
      </c>
      <c r="I14" s="35">
        <f>I15+I16</f>
        <v>0</v>
      </c>
      <c r="J14" s="35">
        <f>J15+J16</f>
        <v>3963700000</v>
      </c>
      <c r="K14" s="35">
        <f t="shared" ref="K14:P14" si="1">K15+K16</f>
        <v>3963700000</v>
      </c>
      <c r="L14" s="35">
        <f t="shared" si="1"/>
        <v>2328894223</v>
      </c>
      <c r="M14" s="36">
        <f t="shared" ref="M14:M61" si="2">+L14/H14</f>
        <v>0.58755562302898812</v>
      </c>
      <c r="N14" s="35">
        <f t="shared" si="1"/>
        <v>2324096487</v>
      </c>
      <c r="O14" s="36">
        <f t="shared" ref="O14" si="3">+N14/H14</f>
        <v>0.58634520448066196</v>
      </c>
      <c r="P14" s="35">
        <f t="shared" si="1"/>
        <v>2324096487</v>
      </c>
      <c r="R14" s="2"/>
    </row>
    <row r="15" spans="1:18" x14ac:dyDescent="0.25">
      <c r="A15" s="29" t="s">
        <v>15</v>
      </c>
      <c r="B15" s="29" t="s">
        <v>16</v>
      </c>
      <c r="C15" s="29" t="s">
        <v>17</v>
      </c>
      <c r="D15" s="29" t="s">
        <v>16</v>
      </c>
      <c r="E15" s="29" t="s">
        <v>19</v>
      </c>
      <c r="F15" s="29" t="s">
        <v>16</v>
      </c>
      <c r="G15" s="30" t="s">
        <v>36</v>
      </c>
      <c r="H15" s="18">
        <v>1224191145</v>
      </c>
      <c r="I15" s="18">
        <v>0</v>
      </c>
      <c r="J15" s="18">
        <v>1224191145</v>
      </c>
      <c r="K15" s="18">
        <v>1224191145</v>
      </c>
      <c r="L15" s="18">
        <v>593927815</v>
      </c>
      <c r="M15" s="17">
        <f>+L15/J15</f>
        <v>0.48515937844003926</v>
      </c>
      <c r="N15" s="18">
        <v>592527815</v>
      </c>
      <c r="O15" s="17">
        <f>+N15/J15</f>
        <v>0.48401576618167746</v>
      </c>
      <c r="P15" s="18">
        <f>N15</f>
        <v>592527815</v>
      </c>
    </row>
    <row r="16" spans="1:18" x14ac:dyDescent="0.25">
      <c r="A16" s="29" t="s">
        <v>15</v>
      </c>
      <c r="B16" s="29" t="s">
        <v>16</v>
      </c>
      <c r="C16" s="29" t="s">
        <v>17</v>
      </c>
      <c r="D16" s="29" t="s">
        <v>16</v>
      </c>
      <c r="E16" s="29" t="s">
        <v>19</v>
      </c>
      <c r="F16" s="29" t="s">
        <v>23</v>
      </c>
      <c r="G16" s="30" t="s">
        <v>37</v>
      </c>
      <c r="H16" s="18">
        <v>2739508855</v>
      </c>
      <c r="I16" s="18">
        <v>0</v>
      </c>
      <c r="J16" s="18">
        <v>2739508855</v>
      </c>
      <c r="K16" s="18">
        <v>2739508855</v>
      </c>
      <c r="L16" s="18">
        <v>1734966408</v>
      </c>
      <c r="M16" s="17">
        <f>+L16/J16</f>
        <v>0.63331294032265506</v>
      </c>
      <c r="N16" s="18">
        <v>1731568672</v>
      </c>
      <c r="O16" s="17">
        <f>+N16/J16</f>
        <v>0.63207266836887077</v>
      </c>
      <c r="P16" s="18">
        <f>N16</f>
        <v>1731568672</v>
      </c>
      <c r="Q16" s="2"/>
      <c r="R16" s="2"/>
    </row>
    <row r="17" spans="1:18" ht="15.75" x14ac:dyDescent="0.25">
      <c r="A17" s="33" t="s">
        <v>15</v>
      </c>
      <c r="B17" s="33" t="s">
        <v>16</v>
      </c>
      <c r="C17" s="33" t="s">
        <v>17</v>
      </c>
      <c r="D17" s="33" t="s">
        <v>16</v>
      </c>
      <c r="E17" s="33" t="s">
        <v>21</v>
      </c>
      <c r="F17" s="33"/>
      <c r="G17" s="34" t="s">
        <v>80</v>
      </c>
      <c r="H17" s="35">
        <f t="shared" ref="H17:P17" si="4">SUM(H18:H30)</f>
        <v>5942300000</v>
      </c>
      <c r="I17" s="35">
        <f t="shared" si="4"/>
        <v>0</v>
      </c>
      <c r="J17" s="35">
        <f t="shared" ref="J17" si="5">SUM(J18:J30)</f>
        <v>5865517719</v>
      </c>
      <c r="K17" s="35">
        <f t="shared" si="4"/>
        <v>5861822187</v>
      </c>
      <c r="L17" s="35">
        <f t="shared" si="4"/>
        <v>2607420081</v>
      </c>
      <c r="M17" s="36">
        <f>L17/J17</f>
        <v>0.44453366367880204</v>
      </c>
      <c r="N17" s="35">
        <f t="shared" si="4"/>
        <v>2606336713</v>
      </c>
      <c r="O17" s="36">
        <f>N17/J17</f>
        <v>0.44434896250630523</v>
      </c>
      <c r="P17" s="35">
        <f t="shared" si="4"/>
        <v>2606336713</v>
      </c>
      <c r="R17" s="2"/>
    </row>
    <row r="18" spans="1:18" x14ac:dyDescent="0.25">
      <c r="A18" s="29" t="s">
        <v>15</v>
      </c>
      <c r="B18" s="29" t="s">
        <v>16</v>
      </c>
      <c r="C18" s="29" t="s">
        <v>17</v>
      </c>
      <c r="D18" s="29" t="s">
        <v>16</v>
      </c>
      <c r="E18" s="29" t="s">
        <v>21</v>
      </c>
      <c r="F18" s="29" t="s">
        <v>16</v>
      </c>
      <c r="G18" s="30" t="s">
        <v>38</v>
      </c>
      <c r="H18" s="18">
        <v>178937592</v>
      </c>
      <c r="I18" s="18">
        <v>0</v>
      </c>
      <c r="J18" s="18">
        <v>178937592</v>
      </c>
      <c r="K18" s="18">
        <v>178937592</v>
      </c>
      <c r="L18" s="18">
        <v>141652364</v>
      </c>
      <c r="M18" s="17">
        <f>+L18/J18</f>
        <v>0.79162998907462667</v>
      </c>
      <c r="N18" s="18">
        <v>141652364</v>
      </c>
      <c r="O18" s="17">
        <f t="shared" ref="O18:O48" si="6">+N18/J18</f>
        <v>0.79162998907462667</v>
      </c>
      <c r="P18" s="18">
        <f>N18</f>
        <v>141652364</v>
      </c>
      <c r="Q18" s="2"/>
    </row>
    <row r="19" spans="1:18" ht="30" x14ac:dyDescent="0.25">
      <c r="A19" s="29" t="s">
        <v>15</v>
      </c>
      <c r="B19" s="29" t="s">
        <v>16</v>
      </c>
      <c r="C19" s="29" t="s">
        <v>17</v>
      </c>
      <c r="D19" s="29" t="s">
        <v>16</v>
      </c>
      <c r="E19" s="29" t="s">
        <v>21</v>
      </c>
      <c r="F19" s="29" t="s">
        <v>23</v>
      </c>
      <c r="G19" s="30" t="s">
        <v>39</v>
      </c>
      <c r="H19" s="18">
        <v>631471676</v>
      </c>
      <c r="I19" s="18">
        <v>0</v>
      </c>
      <c r="J19" s="18">
        <v>631471676</v>
      </c>
      <c r="K19" s="18">
        <v>631471676</v>
      </c>
      <c r="L19" s="18">
        <v>423737317</v>
      </c>
      <c r="M19" s="17">
        <f t="shared" ref="M19:M30" si="7">+L19/J19</f>
        <v>0.67103139080461305</v>
      </c>
      <c r="N19" s="18">
        <v>423737317</v>
      </c>
      <c r="O19" s="17">
        <f t="shared" si="6"/>
        <v>0.67103139080461305</v>
      </c>
      <c r="P19" s="18">
        <f>N19</f>
        <v>423737317</v>
      </c>
      <c r="Q19" s="2"/>
    </row>
    <row r="20" spans="1:18" ht="30" x14ac:dyDescent="0.25">
      <c r="A20" s="29" t="s">
        <v>15</v>
      </c>
      <c r="B20" s="29" t="s">
        <v>16</v>
      </c>
      <c r="C20" s="29" t="s">
        <v>17</v>
      </c>
      <c r="D20" s="29" t="s">
        <v>16</v>
      </c>
      <c r="E20" s="29" t="s">
        <v>21</v>
      </c>
      <c r="F20" s="29" t="s">
        <v>21</v>
      </c>
      <c r="G20" s="30" t="s">
        <v>40</v>
      </c>
      <c r="H20" s="18">
        <v>82610980</v>
      </c>
      <c r="I20" s="18">
        <v>0</v>
      </c>
      <c r="J20" s="18">
        <v>82610980</v>
      </c>
      <c r="K20" s="18">
        <v>82610980</v>
      </c>
      <c r="L20" s="18">
        <v>64492132</v>
      </c>
      <c r="M20" s="17">
        <f t="shared" si="7"/>
        <v>0.78067264182073615</v>
      </c>
      <c r="N20" s="18">
        <v>64486839</v>
      </c>
      <c r="O20" s="17">
        <f t="shared" si="6"/>
        <v>0.78060857043458387</v>
      </c>
      <c r="P20" s="18">
        <v>64486839</v>
      </c>
    </row>
    <row r="21" spans="1:18" x14ac:dyDescent="0.25">
      <c r="A21" s="29" t="s">
        <v>15</v>
      </c>
      <c r="B21" s="29" t="s">
        <v>16</v>
      </c>
      <c r="C21" s="29" t="s">
        <v>17</v>
      </c>
      <c r="D21" s="29" t="s">
        <v>16</v>
      </c>
      <c r="E21" s="29" t="s">
        <v>21</v>
      </c>
      <c r="F21" s="29" t="s">
        <v>41</v>
      </c>
      <c r="G21" s="30" t="s">
        <v>42</v>
      </c>
      <c r="H21" s="18">
        <v>59327822</v>
      </c>
      <c r="I21" s="18">
        <v>0</v>
      </c>
      <c r="J21" s="18">
        <v>59327822</v>
      </c>
      <c r="K21" s="18">
        <v>59327822</v>
      </c>
      <c r="L21" s="18">
        <v>48880238</v>
      </c>
      <c r="M21" s="17">
        <f t="shared" si="7"/>
        <v>0.82390076615318864</v>
      </c>
      <c r="N21" s="18">
        <v>48880238</v>
      </c>
      <c r="O21" s="17">
        <f t="shared" si="6"/>
        <v>0.82390076615318864</v>
      </c>
      <c r="P21" s="18">
        <v>48880238</v>
      </c>
    </row>
    <row r="22" spans="1:18" x14ac:dyDescent="0.25">
      <c r="A22" s="29" t="s">
        <v>15</v>
      </c>
      <c r="B22" s="29" t="s">
        <v>16</v>
      </c>
      <c r="C22" s="29" t="s">
        <v>17</v>
      </c>
      <c r="D22" s="29" t="s">
        <v>16</v>
      </c>
      <c r="E22" s="29" t="s">
        <v>21</v>
      </c>
      <c r="F22" s="29" t="s">
        <v>43</v>
      </c>
      <c r="G22" s="30" t="s">
        <v>44</v>
      </c>
      <c r="H22" s="18">
        <v>41405427</v>
      </c>
      <c r="I22" s="18">
        <v>0</v>
      </c>
      <c r="J22" s="18">
        <v>41405427</v>
      </c>
      <c r="K22" s="18">
        <v>41405427</v>
      </c>
      <c r="L22" s="18">
        <v>24710687</v>
      </c>
      <c r="M22" s="17">
        <f t="shared" si="7"/>
        <v>0.59679826511630951</v>
      </c>
      <c r="N22" s="18">
        <v>24710687</v>
      </c>
      <c r="O22" s="17">
        <f t="shared" si="6"/>
        <v>0.59679826511630951</v>
      </c>
      <c r="P22" s="18">
        <v>24710687</v>
      </c>
    </row>
    <row r="23" spans="1:18" x14ac:dyDescent="0.25">
      <c r="A23" s="29" t="s">
        <v>15</v>
      </c>
      <c r="B23" s="29" t="s">
        <v>16</v>
      </c>
      <c r="C23" s="29" t="s">
        <v>17</v>
      </c>
      <c r="D23" s="29" t="s">
        <v>16</v>
      </c>
      <c r="E23" s="29" t="s">
        <v>21</v>
      </c>
      <c r="F23" s="29" t="s">
        <v>45</v>
      </c>
      <c r="G23" s="30" t="s">
        <v>46</v>
      </c>
      <c r="H23" s="18">
        <v>745790300</v>
      </c>
      <c r="I23" s="18">
        <v>0</v>
      </c>
      <c r="J23" s="18">
        <v>867968288</v>
      </c>
      <c r="K23" s="18">
        <v>864272756</v>
      </c>
      <c r="L23" s="18">
        <v>861799097</v>
      </c>
      <c r="M23" s="17">
        <f t="shared" si="7"/>
        <v>0.99289237742289493</v>
      </c>
      <c r="N23" s="18">
        <v>861799097</v>
      </c>
      <c r="O23" s="17">
        <f t="shared" si="6"/>
        <v>0.99289237742289493</v>
      </c>
      <c r="P23" s="18">
        <v>861799097</v>
      </c>
    </row>
    <row r="24" spans="1:18" x14ac:dyDescent="0.25">
      <c r="A24" s="29" t="s">
        <v>15</v>
      </c>
      <c r="B24" s="29" t="s">
        <v>16</v>
      </c>
      <c r="C24" s="29" t="s">
        <v>17</v>
      </c>
      <c r="D24" s="29" t="s">
        <v>16</v>
      </c>
      <c r="E24" s="29" t="s">
        <v>21</v>
      </c>
      <c r="F24" s="29" t="s">
        <v>47</v>
      </c>
      <c r="G24" s="30" t="s">
        <v>48</v>
      </c>
      <c r="H24" s="18">
        <v>746995368</v>
      </c>
      <c r="I24" s="18">
        <v>0</v>
      </c>
      <c r="J24" s="18">
        <v>746995368</v>
      </c>
      <c r="K24" s="18">
        <v>746995368</v>
      </c>
      <c r="L24" s="18">
        <v>562847201</v>
      </c>
      <c r="M24" s="17">
        <f t="shared" si="7"/>
        <v>0.75348151422540011</v>
      </c>
      <c r="N24" s="18">
        <v>562821450</v>
      </c>
      <c r="O24" s="17">
        <f t="shared" si="6"/>
        <v>0.75344704145474706</v>
      </c>
      <c r="P24" s="18">
        <v>562821450</v>
      </c>
    </row>
    <row r="25" spans="1:18" x14ac:dyDescent="0.25">
      <c r="A25" s="29" t="s">
        <v>15</v>
      </c>
      <c r="B25" s="29" t="s">
        <v>16</v>
      </c>
      <c r="C25" s="29" t="s">
        <v>17</v>
      </c>
      <c r="D25" s="29" t="s">
        <v>16</v>
      </c>
      <c r="E25" s="29" t="s">
        <v>21</v>
      </c>
      <c r="F25" s="29" t="s">
        <v>49</v>
      </c>
      <c r="G25" s="30" t="s">
        <v>50</v>
      </c>
      <c r="H25" s="18">
        <v>1989156408</v>
      </c>
      <c r="I25" s="18">
        <v>0</v>
      </c>
      <c r="J25" s="18">
        <v>1790196139</v>
      </c>
      <c r="K25" s="18">
        <v>1790196139</v>
      </c>
      <c r="L25" s="18">
        <v>34267404</v>
      </c>
      <c r="M25" s="17">
        <f t="shared" si="7"/>
        <v>1.9141703667812458E-2</v>
      </c>
      <c r="N25" s="18">
        <v>34267404</v>
      </c>
      <c r="O25" s="17">
        <f t="shared" si="6"/>
        <v>1.9141703667812458E-2</v>
      </c>
      <c r="P25" s="18">
        <v>34267404</v>
      </c>
    </row>
    <row r="26" spans="1:18" x14ac:dyDescent="0.25">
      <c r="A26" s="29" t="s">
        <v>15</v>
      </c>
      <c r="B26" s="29" t="s">
        <v>16</v>
      </c>
      <c r="C26" s="29" t="s">
        <v>17</v>
      </c>
      <c r="D26" s="29" t="s">
        <v>16</v>
      </c>
      <c r="E26" s="29" t="s">
        <v>21</v>
      </c>
      <c r="F26" s="29" t="s">
        <v>51</v>
      </c>
      <c r="G26" s="30" t="s">
        <v>52</v>
      </c>
      <c r="H26" s="18">
        <v>812528221</v>
      </c>
      <c r="I26" s="18">
        <v>0</v>
      </c>
      <c r="J26" s="18">
        <v>812528221</v>
      </c>
      <c r="K26" s="18">
        <v>812528221</v>
      </c>
      <c r="L26" s="18">
        <v>0</v>
      </c>
      <c r="M26" s="17">
        <f t="shared" si="7"/>
        <v>0</v>
      </c>
      <c r="N26" s="18">
        <v>0</v>
      </c>
      <c r="O26" s="17">
        <f t="shared" si="6"/>
        <v>0</v>
      </c>
      <c r="P26" s="18">
        <v>0</v>
      </c>
    </row>
    <row r="27" spans="1:18" x14ac:dyDescent="0.25">
      <c r="A27" s="29" t="s">
        <v>15</v>
      </c>
      <c r="B27" s="29" t="s">
        <v>16</v>
      </c>
      <c r="C27" s="29" t="s">
        <v>17</v>
      </c>
      <c r="D27" s="29" t="s">
        <v>16</v>
      </c>
      <c r="E27" s="29" t="s">
        <v>21</v>
      </c>
      <c r="F27" s="29" t="s">
        <v>53</v>
      </c>
      <c r="G27" s="30" t="s">
        <v>54</v>
      </c>
      <c r="H27" s="18">
        <v>10359690</v>
      </c>
      <c r="I27" s="18">
        <v>0</v>
      </c>
      <c r="J27" s="18">
        <v>10359690</v>
      </c>
      <c r="K27" s="18">
        <v>10359690</v>
      </c>
      <c r="L27" s="18">
        <v>8171603</v>
      </c>
      <c r="M27" s="17">
        <f t="shared" si="7"/>
        <v>0.78878837108060185</v>
      </c>
      <c r="N27" s="18">
        <v>8171603</v>
      </c>
      <c r="O27" s="17">
        <f t="shared" si="6"/>
        <v>0.78878837108060185</v>
      </c>
      <c r="P27" s="18">
        <v>8171603</v>
      </c>
    </row>
    <row r="28" spans="1:18" x14ac:dyDescent="0.25">
      <c r="A28" s="29" t="s">
        <v>15</v>
      </c>
      <c r="B28" s="29" t="s">
        <v>16</v>
      </c>
      <c r="C28" s="29" t="s">
        <v>17</v>
      </c>
      <c r="D28" s="29" t="s">
        <v>16</v>
      </c>
      <c r="E28" s="29" t="s">
        <v>21</v>
      </c>
      <c r="F28" s="29">
        <v>21</v>
      </c>
      <c r="G28" s="30" t="s">
        <v>90</v>
      </c>
      <c r="H28" s="18">
        <v>312662</v>
      </c>
      <c r="I28" s="18">
        <v>0</v>
      </c>
      <c r="J28" s="18">
        <v>312662</v>
      </c>
      <c r="K28" s="18">
        <v>312662</v>
      </c>
      <c r="L28" s="18">
        <v>0</v>
      </c>
      <c r="M28" s="17">
        <f t="shared" si="7"/>
        <v>0</v>
      </c>
      <c r="N28" s="18">
        <v>0</v>
      </c>
      <c r="O28" s="17">
        <f t="shared" si="6"/>
        <v>0</v>
      </c>
      <c r="P28" s="18">
        <f>N28</f>
        <v>0</v>
      </c>
    </row>
    <row r="29" spans="1:18" x14ac:dyDescent="0.25">
      <c r="A29" s="29" t="s">
        <v>15</v>
      </c>
      <c r="B29" s="29" t="s">
        <v>16</v>
      </c>
      <c r="C29" s="29" t="s">
        <v>17</v>
      </c>
      <c r="D29" s="29" t="s">
        <v>16</v>
      </c>
      <c r="E29" s="29" t="s">
        <v>21</v>
      </c>
      <c r="F29" s="29" t="s">
        <v>55</v>
      </c>
      <c r="G29" s="30" t="s">
        <v>56</v>
      </c>
      <c r="H29" s="18">
        <v>142444735</v>
      </c>
      <c r="I29" s="18">
        <v>0</v>
      </c>
      <c r="J29" s="18">
        <v>142444735</v>
      </c>
      <c r="K29" s="18">
        <v>142444735</v>
      </c>
      <c r="L29" s="18">
        <v>141974842</v>
      </c>
      <c r="M29" s="17">
        <f t="shared" si="7"/>
        <v>0.99670122591754617</v>
      </c>
      <c r="N29" s="18">
        <v>140922518</v>
      </c>
      <c r="O29" s="17">
        <f t="shared" si="6"/>
        <v>0.98931363100222691</v>
      </c>
      <c r="P29" s="18">
        <f>N29</f>
        <v>140922518</v>
      </c>
    </row>
    <row r="30" spans="1:18" x14ac:dyDescent="0.25">
      <c r="A30" s="29" t="s">
        <v>15</v>
      </c>
      <c r="B30" s="29" t="s">
        <v>16</v>
      </c>
      <c r="C30" s="29" t="s">
        <v>17</v>
      </c>
      <c r="D30" s="29" t="s">
        <v>16</v>
      </c>
      <c r="E30" s="29" t="s">
        <v>21</v>
      </c>
      <c r="F30" s="29" t="s">
        <v>57</v>
      </c>
      <c r="G30" s="30" t="s">
        <v>58</v>
      </c>
      <c r="H30" s="18">
        <v>500959119</v>
      </c>
      <c r="I30" s="18">
        <v>0</v>
      </c>
      <c r="J30" s="18">
        <v>500959119</v>
      </c>
      <c r="K30" s="18">
        <v>500959119</v>
      </c>
      <c r="L30" s="18">
        <v>294887196</v>
      </c>
      <c r="M30" s="17">
        <f t="shared" si="7"/>
        <v>0.58864523035062266</v>
      </c>
      <c r="N30" s="18">
        <v>294887196</v>
      </c>
      <c r="O30" s="17">
        <f t="shared" si="6"/>
        <v>0.58864523035062266</v>
      </c>
      <c r="P30" s="18">
        <f>N30</f>
        <v>294887196</v>
      </c>
    </row>
    <row r="31" spans="1:18" ht="47.25" x14ac:dyDescent="0.25">
      <c r="A31" s="33" t="s">
        <v>15</v>
      </c>
      <c r="B31" s="33" t="s">
        <v>16</v>
      </c>
      <c r="C31" s="33" t="s">
        <v>17</v>
      </c>
      <c r="D31" s="33" t="s">
        <v>16</v>
      </c>
      <c r="E31" s="33" t="s">
        <v>22</v>
      </c>
      <c r="F31" s="33"/>
      <c r="G31" s="34" t="s">
        <v>81</v>
      </c>
      <c r="H31" s="35">
        <f>H32+H33</f>
        <v>256800000</v>
      </c>
      <c r="I31" s="35">
        <f>I32+I33</f>
        <v>0</v>
      </c>
      <c r="J31" s="35">
        <f>J32+J33</f>
        <v>516459583</v>
      </c>
      <c r="K31" s="35">
        <f t="shared" ref="K31:P31" si="8">K32+K33</f>
        <v>406153067</v>
      </c>
      <c r="L31" s="35">
        <f t="shared" si="8"/>
        <v>311777399</v>
      </c>
      <c r="M31" s="36">
        <f>L31/J31</f>
        <v>0.60368208716150396</v>
      </c>
      <c r="N31" s="35">
        <f t="shared" si="8"/>
        <v>311777399</v>
      </c>
      <c r="O31" s="36">
        <f t="shared" si="6"/>
        <v>0.60368208716150396</v>
      </c>
      <c r="P31" s="35">
        <f t="shared" si="8"/>
        <v>311777399</v>
      </c>
      <c r="Q31" s="2"/>
    </row>
    <row r="32" spans="1:18" x14ac:dyDescent="0.25">
      <c r="A32" s="29" t="s">
        <v>15</v>
      </c>
      <c r="B32" s="29" t="s">
        <v>16</v>
      </c>
      <c r="C32" s="29" t="s">
        <v>17</v>
      </c>
      <c r="D32" s="29" t="s">
        <v>16</v>
      </c>
      <c r="E32" s="29" t="s">
        <v>22</v>
      </c>
      <c r="F32" s="29" t="s">
        <v>16</v>
      </c>
      <c r="G32" s="30" t="s">
        <v>59</v>
      </c>
      <c r="H32" s="18">
        <v>180017719</v>
      </c>
      <c r="I32" s="18">
        <v>0</v>
      </c>
      <c r="J32" s="18">
        <v>260468863</v>
      </c>
      <c r="K32" s="18">
        <v>150162347</v>
      </c>
      <c r="L32" s="18">
        <v>130716408</v>
      </c>
      <c r="M32" s="17">
        <f>+L32/J32</f>
        <v>0.50185041887329163</v>
      </c>
      <c r="N32" s="18">
        <v>130716408</v>
      </c>
      <c r="O32" s="17">
        <f t="shared" si="6"/>
        <v>0.50185041887329163</v>
      </c>
      <c r="P32" s="18">
        <v>130716408</v>
      </c>
    </row>
    <row r="33" spans="1:17" ht="30" x14ac:dyDescent="0.25">
      <c r="A33" s="29" t="s">
        <v>15</v>
      </c>
      <c r="B33" s="29" t="s">
        <v>16</v>
      </c>
      <c r="C33" s="29" t="s">
        <v>17</v>
      </c>
      <c r="D33" s="29" t="s">
        <v>16</v>
      </c>
      <c r="E33" s="29" t="s">
        <v>22</v>
      </c>
      <c r="F33" s="29">
        <v>3</v>
      </c>
      <c r="G33" s="30" t="s">
        <v>94</v>
      </c>
      <c r="H33" s="18">
        <v>76782281</v>
      </c>
      <c r="I33" s="18">
        <v>0</v>
      </c>
      <c r="J33" s="18">
        <v>255990720</v>
      </c>
      <c r="K33" s="18">
        <v>255990720</v>
      </c>
      <c r="L33" s="18">
        <v>181060991</v>
      </c>
      <c r="M33" s="17">
        <f>+L33/J33</f>
        <v>0.70729513554241341</v>
      </c>
      <c r="N33" s="18">
        <v>181060991</v>
      </c>
      <c r="O33" s="17">
        <f t="shared" si="6"/>
        <v>0.70729513554241341</v>
      </c>
      <c r="P33" s="18">
        <v>181060991</v>
      </c>
    </row>
    <row r="34" spans="1:17" ht="31.5" x14ac:dyDescent="0.25">
      <c r="A34" s="33" t="s">
        <v>15</v>
      </c>
      <c r="B34" s="33" t="s">
        <v>16</v>
      </c>
      <c r="C34" s="33" t="s">
        <v>17</v>
      </c>
      <c r="D34" s="33" t="s">
        <v>23</v>
      </c>
      <c r="E34" s="33"/>
      <c r="F34" s="33"/>
      <c r="G34" s="34" t="s">
        <v>82</v>
      </c>
      <c r="H34" s="35">
        <f>H35+H36+H37</f>
        <v>1827189000</v>
      </c>
      <c r="I34" s="35">
        <f>I35+I36+I37</f>
        <v>91359450</v>
      </c>
      <c r="J34" s="35">
        <f>J35+J36+J37</f>
        <v>1735829550</v>
      </c>
      <c r="K34" s="35">
        <f t="shared" ref="K34:P34" si="9">K35+K36+K37</f>
        <v>1735828918</v>
      </c>
      <c r="L34" s="35">
        <f t="shared" si="9"/>
        <v>1735828918</v>
      </c>
      <c r="M34" s="57">
        <f>L34/H34</f>
        <v>0.9499996541135044</v>
      </c>
      <c r="N34" s="35">
        <f t="shared" si="9"/>
        <v>1485172311</v>
      </c>
      <c r="O34" s="36">
        <f>N34/H34</f>
        <v>0.8128181107701502</v>
      </c>
      <c r="P34" s="35">
        <f t="shared" si="9"/>
        <v>1485172311</v>
      </c>
    </row>
    <row r="35" spans="1:17" ht="15.75" x14ac:dyDescent="0.25">
      <c r="A35" s="29" t="s">
        <v>15</v>
      </c>
      <c r="B35" s="29" t="s">
        <v>16</v>
      </c>
      <c r="C35" s="29" t="s">
        <v>17</v>
      </c>
      <c r="D35" s="29" t="s">
        <v>23</v>
      </c>
      <c r="E35" s="29">
        <v>12</v>
      </c>
      <c r="F35" s="29"/>
      <c r="G35" s="32" t="s">
        <v>93</v>
      </c>
      <c r="H35" s="18">
        <v>632431153</v>
      </c>
      <c r="I35" s="18">
        <v>91359450</v>
      </c>
      <c r="J35" s="18">
        <f>H35-I35</f>
        <v>541071703</v>
      </c>
      <c r="K35" s="18">
        <v>541071072</v>
      </c>
      <c r="L35" s="18">
        <v>541071072</v>
      </c>
      <c r="M35" s="17">
        <f>L35/H35</f>
        <v>0.85554146002039211</v>
      </c>
      <c r="N35" s="18">
        <v>406285536</v>
      </c>
      <c r="O35" s="17">
        <f t="shared" si="6"/>
        <v>0.75089037875632536</v>
      </c>
      <c r="P35" s="18">
        <v>406285536</v>
      </c>
    </row>
    <row r="36" spans="1:17" ht="30" x14ac:dyDescent="0.25">
      <c r="A36" s="29" t="s">
        <v>15</v>
      </c>
      <c r="B36" s="29" t="s">
        <v>16</v>
      </c>
      <c r="C36" s="29" t="s">
        <v>17</v>
      </c>
      <c r="D36" s="29" t="s">
        <v>23</v>
      </c>
      <c r="E36" s="29" t="s">
        <v>45</v>
      </c>
      <c r="F36" s="29"/>
      <c r="G36" s="30" t="s">
        <v>60</v>
      </c>
      <c r="H36" s="18">
        <v>113106091</v>
      </c>
      <c r="I36" s="18">
        <v>0</v>
      </c>
      <c r="J36" s="18">
        <v>113106091</v>
      </c>
      <c r="K36" s="18">
        <v>113106090</v>
      </c>
      <c r="L36" s="18">
        <v>113106090</v>
      </c>
      <c r="M36" s="17">
        <f>+L36/J36</f>
        <v>0.99999999115874316</v>
      </c>
      <c r="N36" s="18">
        <v>84671598</v>
      </c>
      <c r="O36" s="17">
        <f t="shared" si="6"/>
        <v>0.74860334444764787</v>
      </c>
      <c r="P36" s="18">
        <v>84671598</v>
      </c>
      <c r="Q36" s="2"/>
    </row>
    <row r="37" spans="1:17" ht="30" x14ac:dyDescent="0.25">
      <c r="A37" s="29" t="s">
        <v>15</v>
      </c>
      <c r="B37" s="29" t="s">
        <v>16</v>
      </c>
      <c r="C37" s="29" t="s">
        <v>17</v>
      </c>
      <c r="D37" s="29" t="s">
        <v>23</v>
      </c>
      <c r="E37" s="29" t="s">
        <v>61</v>
      </c>
      <c r="F37" s="29"/>
      <c r="G37" s="30" t="s">
        <v>62</v>
      </c>
      <c r="H37" s="18">
        <v>1081651756</v>
      </c>
      <c r="I37" s="18">
        <v>0</v>
      </c>
      <c r="J37" s="18">
        <v>1081651756</v>
      </c>
      <c r="K37" s="18">
        <v>1081651756</v>
      </c>
      <c r="L37" s="18">
        <v>1081651756</v>
      </c>
      <c r="M37" s="17">
        <f>+L37/J37</f>
        <v>1</v>
      </c>
      <c r="N37" s="18">
        <v>994215177</v>
      </c>
      <c r="O37" s="17">
        <f t="shared" si="6"/>
        <v>0.9191638357586136</v>
      </c>
      <c r="P37" s="18">
        <v>994215177</v>
      </c>
    </row>
    <row r="38" spans="1:17" ht="47.25" x14ac:dyDescent="0.25">
      <c r="A38" s="33" t="s">
        <v>15</v>
      </c>
      <c r="B38" s="33" t="s">
        <v>16</v>
      </c>
      <c r="C38" s="33" t="s">
        <v>17</v>
      </c>
      <c r="D38" s="33" t="s">
        <v>21</v>
      </c>
      <c r="E38" s="33"/>
      <c r="F38" s="33"/>
      <c r="G38" s="34" t="s">
        <v>83</v>
      </c>
      <c r="H38" s="35">
        <f>SUM(H39:H48)</f>
        <v>7822000000</v>
      </c>
      <c r="I38" s="35">
        <f>SUM(I39:I48)</f>
        <v>496003370</v>
      </c>
      <c r="J38" s="35">
        <f>SUM(J39:J48)</f>
        <v>7325996630</v>
      </c>
      <c r="K38" s="35">
        <f t="shared" ref="K38:P38" si="10">SUM(K39:K48)</f>
        <v>7325996630</v>
      </c>
      <c r="L38" s="35">
        <f t="shared" si="10"/>
        <v>6399618906</v>
      </c>
      <c r="M38" s="36">
        <f>L38/H38</f>
        <v>0.8181563418563027</v>
      </c>
      <c r="N38" s="35">
        <f t="shared" si="10"/>
        <v>6389854966</v>
      </c>
      <c r="O38" s="36">
        <f>N38/H38</f>
        <v>0.81690807542827926</v>
      </c>
      <c r="P38" s="35">
        <f t="shared" si="10"/>
        <v>6389854966</v>
      </c>
    </row>
    <row r="39" spans="1:17" s="1" customFormat="1" ht="30" x14ac:dyDescent="0.3">
      <c r="A39" s="29" t="s">
        <v>15</v>
      </c>
      <c r="B39" s="29" t="s">
        <v>16</v>
      </c>
      <c r="C39" s="29" t="s">
        <v>17</v>
      </c>
      <c r="D39" s="29" t="s">
        <v>21</v>
      </c>
      <c r="E39" s="29" t="s">
        <v>16</v>
      </c>
      <c r="F39" s="29" t="s">
        <v>16</v>
      </c>
      <c r="G39" s="30" t="s">
        <v>63</v>
      </c>
      <c r="H39" s="18">
        <v>867115658</v>
      </c>
      <c r="I39" s="18">
        <v>0</v>
      </c>
      <c r="J39" s="18">
        <v>867115658</v>
      </c>
      <c r="K39" s="18">
        <v>867115658</v>
      </c>
      <c r="L39" s="18">
        <v>697111600</v>
      </c>
      <c r="M39" s="17">
        <f t="shared" ref="M39:M44" si="11">+L39/J39</f>
        <v>0.80394304216335577</v>
      </c>
      <c r="N39" s="18">
        <v>697111600</v>
      </c>
      <c r="O39" s="17">
        <f t="shared" si="6"/>
        <v>0.80394304216335577</v>
      </c>
      <c r="P39" s="18">
        <v>697111600</v>
      </c>
      <c r="Q39" s="14"/>
    </row>
    <row r="40" spans="1:17" ht="30" x14ac:dyDescent="0.25">
      <c r="A40" s="29" t="s">
        <v>15</v>
      </c>
      <c r="B40" s="29" t="s">
        <v>16</v>
      </c>
      <c r="C40" s="29" t="s">
        <v>17</v>
      </c>
      <c r="D40" s="29" t="s">
        <v>21</v>
      </c>
      <c r="E40" s="29" t="s">
        <v>16</v>
      </c>
      <c r="F40" s="29" t="s">
        <v>24</v>
      </c>
      <c r="G40" s="30" t="s">
        <v>64</v>
      </c>
      <c r="H40" s="18">
        <v>1259993088</v>
      </c>
      <c r="I40" s="18">
        <v>100000000</v>
      </c>
      <c r="J40" s="18">
        <f>H40-I40</f>
        <v>1159993088</v>
      </c>
      <c r="K40" s="18">
        <v>1159993088</v>
      </c>
      <c r="L40" s="18">
        <v>1059968711</v>
      </c>
      <c r="M40" s="17">
        <f t="shared" si="11"/>
        <v>0.91377157499062611</v>
      </c>
      <c r="N40" s="18">
        <v>1059968711</v>
      </c>
      <c r="O40" s="17">
        <f t="shared" si="6"/>
        <v>0.91377157499062611</v>
      </c>
      <c r="P40" s="18">
        <v>1059968711</v>
      </c>
      <c r="Q40" s="2"/>
    </row>
    <row r="41" spans="1:17" s="1" customFormat="1" ht="30" x14ac:dyDescent="0.3">
      <c r="A41" s="29" t="s">
        <v>15</v>
      </c>
      <c r="B41" s="29" t="s">
        <v>16</v>
      </c>
      <c r="C41" s="29" t="s">
        <v>17</v>
      </c>
      <c r="D41" s="29" t="s">
        <v>21</v>
      </c>
      <c r="E41" s="29" t="s">
        <v>16</v>
      </c>
      <c r="F41" s="29" t="s">
        <v>19</v>
      </c>
      <c r="G41" s="30" t="s">
        <v>65</v>
      </c>
      <c r="H41" s="18">
        <v>1606284278</v>
      </c>
      <c r="I41" s="18">
        <v>70000000</v>
      </c>
      <c r="J41" s="18">
        <f>H41-I41</f>
        <v>1536284278</v>
      </c>
      <c r="K41" s="18">
        <v>1536284278</v>
      </c>
      <c r="L41" s="18">
        <v>1366306436</v>
      </c>
      <c r="M41" s="17">
        <f t="shared" si="11"/>
        <v>0.88935781975111772</v>
      </c>
      <c r="N41" s="18">
        <v>1366306436</v>
      </c>
      <c r="O41" s="17">
        <f t="shared" si="6"/>
        <v>0.88935781975111772</v>
      </c>
      <c r="P41" s="18">
        <v>1366306436</v>
      </c>
      <c r="Q41" s="14"/>
    </row>
    <row r="42" spans="1:17" ht="60" x14ac:dyDescent="0.25">
      <c r="A42" s="29" t="s">
        <v>15</v>
      </c>
      <c r="B42" s="29" t="s">
        <v>16</v>
      </c>
      <c r="C42" s="29" t="s">
        <v>17</v>
      </c>
      <c r="D42" s="29" t="s">
        <v>21</v>
      </c>
      <c r="E42" s="29" t="s">
        <v>16</v>
      </c>
      <c r="F42" s="29" t="s">
        <v>21</v>
      </c>
      <c r="G42" s="30" t="s">
        <v>66</v>
      </c>
      <c r="H42" s="18">
        <v>104053871</v>
      </c>
      <c r="I42" s="18">
        <v>0</v>
      </c>
      <c r="J42" s="18">
        <v>104053871</v>
      </c>
      <c r="K42" s="18">
        <v>104053871</v>
      </c>
      <c r="L42" s="18">
        <v>91787601</v>
      </c>
      <c r="M42" s="17">
        <f t="shared" si="11"/>
        <v>0.88211615885006334</v>
      </c>
      <c r="N42" s="18">
        <v>82023661</v>
      </c>
      <c r="O42" s="17">
        <f t="shared" si="6"/>
        <v>0.78828072624035295</v>
      </c>
      <c r="P42" s="18">
        <v>82023661</v>
      </c>
    </row>
    <row r="43" spans="1:17" x14ac:dyDescent="0.25">
      <c r="A43" s="29" t="s">
        <v>15</v>
      </c>
      <c r="B43" s="29" t="s">
        <v>16</v>
      </c>
      <c r="C43" s="29" t="s">
        <v>17</v>
      </c>
      <c r="D43" s="29" t="s">
        <v>21</v>
      </c>
      <c r="E43" s="29" t="s">
        <v>23</v>
      </c>
      <c r="F43" s="29" t="s">
        <v>23</v>
      </c>
      <c r="G43" s="30" t="s">
        <v>67</v>
      </c>
      <c r="H43" s="18">
        <v>1776188854</v>
      </c>
      <c r="I43" s="18">
        <v>206003370</v>
      </c>
      <c r="J43" s="18">
        <f>H43-I43</f>
        <v>1570185484</v>
      </c>
      <c r="K43" s="18">
        <v>1570185484</v>
      </c>
      <c r="L43" s="18">
        <v>1444950554</v>
      </c>
      <c r="M43" s="17">
        <f t="shared" si="11"/>
        <v>0.92024195149163668</v>
      </c>
      <c r="N43" s="18">
        <v>1444950554</v>
      </c>
      <c r="O43" s="17">
        <f t="shared" si="6"/>
        <v>0.92024195149163668</v>
      </c>
      <c r="P43" s="18">
        <v>1444950554</v>
      </c>
      <c r="Q43" s="2"/>
    </row>
    <row r="44" spans="1:17" ht="30" x14ac:dyDescent="0.25">
      <c r="A44" s="29" t="s">
        <v>15</v>
      </c>
      <c r="B44" s="29" t="s">
        <v>16</v>
      </c>
      <c r="C44" s="29" t="s">
        <v>17</v>
      </c>
      <c r="D44" s="29" t="s">
        <v>21</v>
      </c>
      <c r="E44" s="29" t="s">
        <v>23</v>
      </c>
      <c r="F44" s="29" t="s">
        <v>24</v>
      </c>
      <c r="G44" s="30" t="s">
        <v>68</v>
      </c>
      <c r="H44" s="18">
        <v>1124469683</v>
      </c>
      <c r="I44" s="18">
        <v>120000000</v>
      </c>
      <c r="J44" s="18">
        <f>H44-I44</f>
        <v>1004469683</v>
      </c>
      <c r="K44" s="18">
        <v>1004469683</v>
      </c>
      <c r="L44" s="18">
        <v>868158214</v>
      </c>
      <c r="M44" s="17">
        <f t="shared" si="11"/>
        <v>0.86429508893400819</v>
      </c>
      <c r="N44" s="18">
        <v>868158214</v>
      </c>
      <c r="O44" s="17">
        <f t="shared" si="6"/>
        <v>0.86429508893400819</v>
      </c>
      <c r="P44" s="18">
        <v>868158214</v>
      </c>
      <c r="Q44" s="2"/>
    </row>
    <row r="45" spans="1:17" x14ac:dyDescent="0.25">
      <c r="A45" s="29" t="s">
        <v>15</v>
      </c>
      <c r="B45" s="29" t="s">
        <v>16</v>
      </c>
      <c r="C45" s="29" t="s">
        <v>17</v>
      </c>
      <c r="D45" s="29" t="s">
        <v>21</v>
      </c>
      <c r="E45" s="29" t="s">
        <v>26</v>
      </c>
      <c r="F45" s="29"/>
      <c r="G45" s="30" t="s">
        <v>69</v>
      </c>
      <c r="H45" s="18">
        <v>650336742</v>
      </c>
      <c r="I45" s="18">
        <v>0</v>
      </c>
      <c r="J45" s="18">
        <v>650336742</v>
      </c>
      <c r="K45" s="18">
        <v>650336742</v>
      </c>
      <c r="L45" s="18">
        <v>522826750</v>
      </c>
      <c r="M45" s="17">
        <f t="shared" ref="M45:M48" si="12">+L45/J45</f>
        <v>0.803932357246394</v>
      </c>
      <c r="N45" s="18">
        <v>522826750</v>
      </c>
      <c r="O45" s="17">
        <f t="shared" si="6"/>
        <v>0.803932357246394</v>
      </c>
      <c r="P45" s="18">
        <v>522826750</v>
      </c>
      <c r="Q45" s="2"/>
    </row>
    <row r="46" spans="1:17" x14ac:dyDescent="0.25">
      <c r="A46" s="29" t="s">
        <v>15</v>
      </c>
      <c r="B46" s="29" t="s">
        <v>16</v>
      </c>
      <c r="C46" s="29" t="s">
        <v>17</v>
      </c>
      <c r="D46" s="29" t="s">
        <v>21</v>
      </c>
      <c r="E46" s="29" t="s">
        <v>25</v>
      </c>
      <c r="F46" s="29"/>
      <c r="G46" s="30" t="s">
        <v>70</v>
      </c>
      <c r="H46" s="18">
        <v>108389456</v>
      </c>
      <c r="I46" s="18">
        <v>0</v>
      </c>
      <c r="J46" s="18">
        <v>108389456</v>
      </c>
      <c r="K46" s="18">
        <v>108389456</v>
      </c>
      <c r="L46" s="18">
        <v>87123635</v>
      </c>
      <c r="M46" s="17">
        <f t="shared" si="12"/>
        <v>0.8038017554032193</v>
      </c>
      <c r="N46" s="18">
        <v>87123635</v>
      </c>
      <c r="O46" s="17">
        <f t="shared" si="6"/>
        <v>0.8038017554032193</v>
      </c>
      <c r="P46" s="18">
        <v>87123635</v>
      </c>
    </row>
    <row r="47" spans="1:17" x14ac:dyDescent="0.25">
      <c r="A47" s="29" t="s">
        <v>15</v>
      </c>
      <c r="B47" s="29" t="s">
        <v>16</v>
      </c>
      <c r="C47" s="29" t="s">
        <v>17</v>
      </c>
      <c r="D47" s="29" t="s">
        <v>21</v>
      </c>
      <c r="E47" s="29" t="s">
        <v>71</v>
      </c>
      <c r="F47" s="29"/>
      <c r="G47" s="30" t="s">
        <v>72</v>
      </c>
      <c r="H47" s="18">
        <v>108389456</v>
      </c>
      <c r="I47" s="18">
        <v>0</v>
      </c>
      <c r="J47" s="18">
        <v>108389456</v>
      </c>
      <c r="K47" s="18">
        <v>108389456</v>
      </c>
      <c r="L47" s="18">
        <v>87123635</v>
      </c>
      <c r="M47" s="17">
        <f t="shared" si="12"/>
        <v>0.8038017554032193</v>
      </c>
      <c r="N47" s="18">
        <v>87123635</v>
      </c>
      <c r="O47" s="17">
        <f t="shared" si="6"/>
        <v>0.8038017554032193</v>
      </c>
      <c r="P47" s="18">
        <v>87123635</v>
      </c>
    </row>
    <row r="48" spans="1:17" ht="45" x14ac:dyDescent="0.25">
      <c r="A48" s="29" t="s">
        <v>15</v>
      </c>
      <c r="B48" s="29" t="s">
        <v>16</v>
      </c>
      <c r="C48" s="29" t="s">
        <v>17</v>
      </c>
      <c r="D48" s="29" t="s">
        <v>21</v>
      </c>
      <c r="E48" s="29" t="s">
        <v>22</v>
      </c>
      <c r="F48" s="29"/>
      <c r="G48" s="30" t="s">
        <v>73</v>
      </c>
      <c r="H48" s="18">
        <v>216778914</v>
      </c>
      <c r="I48" s="18">
        <v>0</v>
      </c>
      <c r="J48" s="18">
        <v>216778914</v>
      </c>
      <c r="K48" s="18">
        <v>216778914</v>
      </c>
      <c r="L48" s="18">
        <v>174261770</v>
      </c>
      <c r="M48" s="17">
        <f t="shared" si="12"/>
        <v>0.80386863641174988</v>
      </c>
      <c r="N48" s="18">
        <v>174261770</v>
      </c>
      <c r="O48" s="17">
        <f t="shared" si="6"/>
        <v>0.80386863641174988</v>
      </c>
      <c r="P48" s="18">
        <v>174261770</v>
      </c>
    </row>
    <row r="49" spans="1:16" ht="18.75" x14ac:dyDescent="0.25">
      <c r="A49" s="37" t="s">
        <v>15</v>
      </c>
      <c r="B49" s="9">
        <v>2</v>
      </c>
      <c r="C49" s="9"/>
      <c r="D49" s="9"/>
      <c r="E49" s="9"/>
      <c r="F49" s="9"/>
      <c r="G49" s="10" t="s">
        <v>74</v>
      </c>
      <c r="H49" s="11">
        <f>H50</f>
        <v>1661416000</v>
      </c>
      <c r="I49" s="11">
        <f>I50</f>
        <v>83070800</v>
      </c>
      <c r="J49" s="11">
        <f>J50</f>
        <v>1578345200</v>
      </c>
      <c r="K49" s="11">
        <f t="shared" ref="K49:P49" si="13">K50</f>
        <v>1578345200</v>
      </c>
      <c r="L49" s="11">
        <f t="shared" si="13"/>
        <v>1578345200</v>
      </c>
      <c r="M49" s="60">
        <f t="shared" si="2"/>
        <v>0.95</v>
      </c>
      <c r="N49" s="11">
        <f t="shared" si="13"/>
        <v>901461459</v>
      </c>
      <c r="O49" s="12">
        <f>+N49/H49</f>
        <v>0.5425862390876216</v>
      </c>
      <c r="P49" s="11">
        <f t="shared" si="13"/>
        <v>901461459</v>
      </c>
    </row>
    <row r="50" spans="1:16" ht="31.5" x14ac:dyDescent="0.25">
      <c r="A50" s="46" t="s">
        <v>15</v>
      </c>
      <c r="B50" s="46">
        <v>2</v>
      </c>
      <c r="C50" s="46">
        <v>0</v>
      </c>
      <c r="D50" s="46">
        <v>4</v>
      </c>
      <c r="E50" s="46"/>
      <c r="F50" s="46"/>
      <c r="G50" s="47" t="s">
        <v>79</v>
      </c>
      <c r="H50" s="48">
        <f>SUM(H51:H53)</f>
        <v>1661416000</v>
      </c>
      <c r="I50" s="48">
        <f>SUM(I51:I53)</f>
        <v>83070800</v>
      </c>
      <c r="J50" s="48">
        <f>SUM(J51:J53)</f>
        <v>1578345200</v>
      </c>
      <c r="K50" s="48">
        <f>SUM(K51:K53)</f>
        <v>1578345200</v>
      </c>
      <c r="L50" s="48">
        <f>SUM(L51:L53)</f>
        <v>1578345200</v>
      </c>
      <c r="M50" s="36">
        <f>+L50/J50</f>
        <v>1</v>
      </c>
      <c r="N50" s="48">
        <f>SUM(N51:N53)</f>
        <v>901461459</v>
      </c>
      <c r="O50" s="13">
        <f>+N50/J50</f>
        <v>0.57114340956591747</v>
      </c>
      <c r="P50" s="48">
        <f>SUM(P51:P53)</f>
        <v>901461459</v>
      </c>
    </row>
    <row r="51" spans="1:16" x14ac:dyDescent="0.25">
      <c r="A51" s="27" t="s">
        <v>15</v>
      </c>
      <c r="B51" s="27" t="s">
        <v>23</v>
      </c>
      <c r="C51" s="27" t="s">
        <v>17</v>
      </c>
      <c r="D51" s="27" t="s">
        <v>19</v>
      </c>
      <c r="E51" s="27" t="s">
        <v>75</v>
      </c>
      <c r="F51" s="27" t="s">
        <v>19</v>
      </c>
      <c r="G51" s="28" t="s">
        <v>76</v>
      </c>
      <c r="H51" s="19">
        <v>0</v>
      </c>
      <c r="I51" s="19">
        <v>0</v>
      </c>
      <c r="J51" s="19">
        <f>H51-I51</f>
        <v>0</v>
      </c>
      <c r="K51" s="19">
        <v>0</v>
      </c>
      <c r="L51" s="19">
        <v>0</v>
      </c>
      <c r="M51" s="17">
        <v>0</v>
      </c>
      <c r="N51" s="19">
        <v>0</v>
      </c>
      <c r="O51" s="26">
        <v>0</v>
      </c>
      <c r="P51" s="19">
        <v>0</v>
      </c>
    </row>
    <row r="52" spans="1:16" x14ac:dyDescent="0.25">
      <c r="A52" s="27" t="s">
        <v>15</v>
      </c>
      <c r="B52" s="27">
        <v>2</v>
      </c>
      <c r="C52" s="27">
        <v>0</v>
      </c>
      <c r="D52" s="27">
        <v>4</v>
      </c>
      <c r="E52" s="27">
        <v>21</v>
      </c>
      <c r="F52" s="27">
        <v>5</v>
      </c>
      <c r="G52" s="28" t="s">
        <v>99</v>
      </c>
      <c r="H52" s="19">
        <v>215693771</v>
      </c>
      <c r="I52" s="19">
        <v>83070800</v>
      </c>
      <c r="J52" s="19">
        <f>H52-I52</f>
        <v>132622971</v>
      </c>
      <c r="K52" s="19">
        <v>132622971</v>
      </c>
      <c r="L52" s="19">
        <v>132622971</v>
      </c>
      <c r="M52" s="17">
        <f>+L52/H52</f>
        <v>0.6148669494957274</v>
      </c>
      <c r="N52" s="19">
        <v>0</v>
      </c>
      <c r="O52" s="26">
        <f>+N52/J52</f>
        <v>0</v>
      </c>
      <c r="P52" s="19">
        <v>0</v>
      </c>
    </row>
    <row r="53" spans="1:16" ht="30" x14ac:dyDescent="0.25">
      <c r="A53" s="27" t="s">
        <v>15</v>
      </c>
      <c r="B53" s="27" t="s">
        <v>23</v>
      </c>
      <c r="C53" s="27" t="s">
        <v>17</v>
      </c>
      <c r="D53" s="27" t="s">
        <v>19</v>
      </c>
      <c r="E53" s="27" t="s">
        <v>77</v>
      </c>
      <c r="F53" s="27" t="s">
        <v>43</v>
      </c>
      <c r="G53" s="28" t="s">
        <v>78</v>
      </c>
      <c r="H53" s="19">
        <v>1445722229</v>
      </c>
      <c r="I53" s="19">
        <v>0</v>
      </c>
      <c r="J53" s="19">
        <v>1445722229</v>
      </c>
      <c r="K53" s="19">
        <v>1445722229</v>
      </c>
      <c r="L53" s="19">
        <v>1445722229</v>
      </c>
      <c r="M53" s="17">
        <f>M52</f>
        <v>0.6148669494957274</v>
      </c>
      <c r="N53" s="19">
        <v>901461459</v>
      </c>
      <c r="O53" s="26">
        <f>+N53/J53</f>
        <v>0.62353710893934111</v>
      </c>
      <c r="P53" s="19">
        <v>901461459</v>
      </c>
    </row>
    <row r="54" spans="1:16" ht="37.5" x14ac:dyDescent="0.25">
      <c r="A54" s="9" t="s">
        <v>15</v>
      </c>
      <c r="B54" s="9">
        <v>3</v>
      </c>
      <c r="C54" s="9"/>
      <c r="D54" s="9"/>
      <c r="E54" s="9"/>
      <c r="F54" s="27"/>
      <c r="G54" s="10" t="s">
        <v>84</v>
      </c>
      <c r="H54" s="52">
        <f>H55+H56+H58+H60+H59</f>
        <v>11193328000</v>
      </c>
      <c r="I54" s="52">
        <f t="shared" ref="I54:P54" si="14">I55+I56+I58+I60+I59</f>
        <v>0</v>
      </c>
      <c r="J54" s="52">
        <f t="shared" si="14"/>
        <v>8432839887</v>
      </c>
      <c r="K54" s="52">
        <f t="shared" si="14"/>
        <v>6329298434.6999998</v>
      </c>
      <c r="L54" s="52">
        <f t="shared" si="14"/>
        <v>5946084147.5500002</v>
      </c>
      <c r="M54" s="60">
        <f>L54/J54</f>
        <v>0.70511052352795611</v>
      </c>
      <c r="N54" s="52">
        <f t="shared" si="14"/>
        <v>5761797685.1999998</v>
      </c>
      <c r="O54" s="38">
        <f>N54/J54</f>
        <v>0.68325709516699618</v>
      </c>
      <c r="P54" s="58">
        <f t="shared" si="14"/>
        <v>5761797684.0899992</v>
      </c>
    </row>
    <row r="55" spans="1:16" ht="31.5" x14ac:dyDescent="0.25">
      <c r="A55" s="31" t="s">
        <v>15</v>
      </c>
      <c r="B55" s="31" t="s">
        <v>24</v>
      </c>
      <c r="C55" s="31" t="s">
        <v>23</v>
      </c>
      <c r="D55" s="31" t="s">
        <v>16</v>
      </c>
      <c r="E55" s="31" t="s">
        <v>16</v>
      </c>
      <c r="F55" s="27"/>
      <c r="G55" s="32" t="s">
        <v>85</v>
      </c>
      <c r="H55" s="25">
        <v>313100000</v>
      </c>
      <c r="I55" s="25">
        <v>0</v>
      </c>
      <c r="J55" s="25">
        <v>313100000</v>
      </c>
      <c r="K55" s="24">
        <v>70961494</v>
      </c>
      <c r="L55" s="24">
        <v>70961494</v>
      </c>
      <c r="M55" s="17">
        <f t="shared" si="2"/>
        <v>0.22664162887256467</v>
      </c>
      <c r="N55" s="24">
        <v>70961494</v>
      </c>
      <c r="O55" s="26">
        <f t="shared" ref="O55:O59" si="15">+N55/J55</f>
        <v>0.22664162887256467</v>
      </c>
      <c r="P55" s="24">
        <v>70961494</v>
      </c>
    </row>
    <row r="56" spans="1:16" ht="15.75" x14ac:dyDescent="0.25">
      <c r="A56" s="33" t="s">
        <v>15</v>
      </c>
      <c r="B56" s="33" t="s">
        <v>24</v>
      </c>
      <c r="C56" s="33" t="s">
        <v>21</v>
      </c>
      <c r="D56" s="33" t="s">
        <v>24</v>
      </c>
      <c r="E56" s="33" t="s">
        <v>25</v>
      </c>
      <c r="F56" s="54"/>
      <c r="G56" s="34" t="s">
        <v>86</v>
      </c>
      <c r="H56" s="55">
        <f>H57</f>
        <v>91700000</v>
      </c>
      <c r="I56" s="55">
        <f>I57</f>
        <v>0</v>
      </c>
      <c r="J56" s="55">
        <f>J57</f>
        <v>91700000</v>
      </c>
      <c r="K56" s="56">
        <v>0</v>
      </c>
      <c r="L56" s="56">
        <v>0</v>
      </c>
      <c r="M56" s="17">
        <f t="shared" si="2"/>
        <v>0</v>
      </c>
      <c r="N56" s="56">
        <v>0</v>
      </c>
      <c r="O56" s="26">
        <f t="shared" si="15"/>
        <v>0</v>
      </c>
      <c r="P56" s="56">
        <v>0</v>
      </c>
    </row>
    <row r="57" spans="1:16" ht="31.5" x14ac:dyDescent="0.25">
      <c r="A57" s="31" t="s">
        <v>15</v>
      </c>
      <c r="B57" s="31" t="s">
        <v>24</v>
      </c>
      <c r="C57" s="31" t="s">
        <v>21</v>
      </c>
      <c r="D57" s="31" t="s">
        <v>24</v>
      </c>
      <c r="E57" s="31" t="s">
        <v>25</v>
      </c>
      <c r="F57" s="27">
        <v>0</v>
      </c>
      <c r="G57" s="32" t="s">
        <v>91</v>
      </c>
      <c r="H57" s="25">
        <v>91700000</v>
      </c>
      <c r="I57" s="25">
        <v>0</v>
      </c>
      <c r="J57" s="25">
        <v>91700000</v>
      </c>
      <c r="K57" s="24">
        <v>0</v>
      </c>
      <c r="L57" s="24">
        <v>0</v>
      </c>
      <c r="M57" s="17">
        <f t="shared" si="2"/>
        <v>0</v>
      </c>
      <c r="N57" s="24">
        <v>0</v>
      </c>
      <c r="O57" s="26">
        <f t="shared" si="15"/>
        <v>0</v>
      </c>
      <c r="P57" s="24">
        <v>0</v>
      </c>
    </row>
    <row r="58" spans="1:16" ht="31.5" x14ac:dyDescent="0.25">
      <c r="A58" s="31" t="s">
        <v>15</v>
      </c>
      <c r="B58" s="31" t="s">
        <v>24</v>
      </c>
      <c r="C58" s="31" t="s">
        <v>21</v>
      </c>
      <c r="D58" s="31" t="s">
        <v>24</v>
      </c>
      <c r="E58" s="31" t="s">
        <v>87</v>
      </c>
      <c r="F58" s="27"/>
      <c r="G58" s="32" t="s">
        <v>88</v>
      </c>
      <c r="H58" s="25">
        <v>6744400000</v>
      </c>
      <c r="I58" s="25">
        <v>0</v>
      </c>
      <c r="J58" s="25">
        <v>3233911887</v>
      </c>
      <c r="K58" s="24">
        <v>3233911887</v>
      </c>
      <c r="L58" s="24">
        <v>3233911887</v>
      </c>
      <c r="M58" s="17">
        <f>+L58/J58</f>
        <v>1</v>
      </c>
      <c r="N58" s="24">
        <v>3210054119.6500001</v>
      </c>
      <c r="O58" s="26">
        <f t="shared" si="15"/>
        <v>0.99262262913040222</v>
      </c>
      <c r="P58" s="24">
        <v>3210054119.6500001</v>
      </c>
    </row>
    <row r="59" spans="1:16" ht="15.75" x14ac:dyDescent="0.25">
      <c r="A59" s="31" t="s">
        <v>15</v>
      </c>
      <c r="B59" s="31" t="s">
        <v>24</v>
      </c>
      <c r="C59" s="31" t="s">
        <v>21</v>
      </c>
      <c r="D59" s="31" t="s">
        <v>24</v>
      </c>
      <c r="E59" s="31">
        <v>51</v>
      </c>
      <c r="F59" s="27"/>
      <c r="G59" s="32" t="s">
        <v>96</v>
      </c>
      <c r="H59" s="25">
        <v>0</v>
      </c>
      <c r="I59" s="25">
        <v>0</v>
      </c>
      <c r="J59" s="25">
        <v>750000000</v>
      </c>
      <c r="K59" s="25">
        <v>452812000.55000001</v>
      </c>
      <c r="L59" s="25">
        <v>451589145.55000001</v>
      </c>
      <c r="M59" s="17">
        <f>L59/J59</f>
        <v>0.60211886073333332</v>
      </c>
      <c r="N59" s="25">
        <v>451589145.55000001</v>
      </c>
      <c r="O59" s="26">
        <f t="shared" si="15"/>
        <v>0.60211886073333332</v>
      </c>
      <c r="P59" s="24">
        <v>451589144.44</v>
      </c>
    </row>
    <row r="60" spans="1:16" ht="31.5" x14ac:dyDescent="0.25">
      <c r="A60" s="31" t="s">
        <v>15</v>
      </c>
      <c r="B60" s="33" t="s">
        <v>24</v>
      </c>
      <c r="C60" s="33" t="s">
        <v>26</v>
      </c>
      <c r="D60" s="33" t="s">
        <v>16</v>
      </c>
      <c r="E60" s="33" t="s">
        <v>16</v>
      </c>
      <c r="F60" s="54"/>
      <c r="G60" s="34" t="s">
        <v>89</v>
      </c>
      <c r="H60" s="55">
        <f>H61</f>
        <v>4044128000</v>
      </c>
      <c r="I60" s="55">
        <f>I61</f>
        <v>0</v>
      </c>
      <c r="J60" s="55">
        <f>J61</f>
        <v>4044128000</v>
      </c>
      <c r="K60" s="55">
        <f t="shared" ref="K60:P60" si="16">K61</f>
        <v>2571613053.1500001</v>
      </c>
      <c r="L60" s="55">
        <f t="shared" si="16"/>
        <v>2189621621</v>
      </c>
      <c r="M60" s="17">
        <f t="shared" si="2"/>
        <v>0.54143232385325091</v>
      </c>
      <c r="N60" s="55">
        <f t="shared" si="16"/>
        <v>2029192926</v>
      </c>
      <c r="O60" s="59">
        <f t="shared" si="16"/>
        <v>0.50176278446181721</v>
      </c>
      <c r="P60" s="56">
        <f t="shared" si="16"/>
        <v>2029192926</v>
      </c>
    </row>
    <row r="61" spans="1:16" ht="15.75" x14ac:dyDescent="0.25">
      <c r="A61" s="39" t="s">
        <v>15</v>
      </c>
      <c r="B61" s="39" t="s">
        <v>24</v>
      </c>
      <c r="C61" s="39" t="s">
        <v>26</v>
      </c>
      <c r="D61" s="39">
        <v>1</v>
      </c>
      <c r="E61" s="39">
        <v>2</v>
      </c>
      <c r="F61" s="27"/>
      <c r="G61" s="40" t="s">
        <v>92</v>
      </c>
      <c r="H61" s="41">
        <v>4044128000</v>
      </c>
      <c r="I61" s="41">
        <v>0</v>
      </c>
      <c r="J61" s="41">
        <v>4044128000</v>
      </c>
      <c r="K61" s="24">
        <v>2571613053.1500001</v>
      </c>
      <c r="L61" s="24">
        <v>2189621621</v>
      </c>
      <c r="M61" s="17">
        <f t="shared" si="2"/>
        <v>0.54143232385325091</v>
      </c>
      <c r="N61" s="24">
        <v>2029192926</v>
      </c>
      <c r="O61" s="45">
        <f t="shared" ref="O61" si="17">N61/H61</f>
        <v>0.50176278446181721</v>
      </c>
      <c r="P61" s="24">
        <v>2029192926</v>
      </c>
    </row>
    <row r="62" spans="1:16" x14ac:dyDescent="0.25">
      <c r="A62" s="42"/>
      <c r="B62" s="43"/>
      <c r="C62" s="43"/>
      <c r="D62" s="43"/>
      <c r="E62" s="43"/>
      <c r="F62" s="43"/>
      <c r="G62" s="44"/>
      <c r="H62" s="19"/>
      <c r="I62" s="19"/>
      <c r="J62" s="19"/>
      <c r="K62" s="19"/>
      <c r="L62" s="19"/>
      <c r="M62" s="17"/>
      <c r="N62" s="19"/>
      <c r="O62" s="20"/>
      <c r="P62" s="19"/>
    </row>
    <row r="63" spans="1:16" s="1" customFormat="1" ht="18.75" x14ac:dyDescent="0.3">
      <c r="A63" s="64" t="s">
        <v>32</v>
      </c>
      <c r="B63" s="65"/>
      <c r="C63" s="65"/>
      <c r="D63" s="65"/>
      <c r="E63" s="65"/>
      <c r="F63" s="65"/>
      <c r="G63" s="66"/>
      <c r="H63" s="49">
        <f t="shared" ref="H63:P63" si="18">H9</f>
        <v>49600333000</v>
      </c>
      <c r="I63" s="49">
        <f t="shared" si="18"/>
        <v>670433620</v>
      </c>
      <c r="J63" s="49">
        <f t="shared" si="18"/>
        <v>49679899380</v>
      </c>
      <c r="K63" s="50">
        <f t="shared" si="18"/>
        <v>44134744436.699997</v>
      </c>
      <c r="L63" s="50">
        <f t="shared" si="18"/>
        <v>35441592487.550003</v>
      </c>
      <c r="M63" s="60">
        <f t="shared" si="18"/>
        <v>0.70389999999999997</v>
      </c>
      <c r="N63" s="50">
        <f t="shared" si="18"/>
        <v>34207857068.200001</v>
      </c>
      <c r="O63" s="51">
        <f t="shared" si="18"/>
        <v>0.6794</v>
      </c>
      <c r="P63" s="50">
        <f t="shared" si="18"/>
        <v>34207857067.09</v>
      </c>
    </row>
    <row r="64" spans="1:16" x14ac:dyDescent="0.25">
      <c r="H64" s="21"/>
      <c r="I64" s="21"/>
      <c r="J64" s="21"/>
      <c r="K64" s="21"/>
      <c r="L64" s="21"/>
      <c r="M64" s="21"/>
      <c r="N64" s="21"/>
      <c r="O64" s="21"/>
      <c r="P64" s="21"/>
    </row>
    <row r="65" spans="8:16" x14ac:dyDescent="0.25">
      <c r="H65" s="21"/>
      <c r="I65" s="21"/>
      <c r="J65" s="21"/>
      <c r="K65" s="21"/>
      <c r="L65" s="21"/>
      <c r="M65" s="21"/>
      <c r="N65" s="21"/>
      <c r="O65" s="21"/>
      <c r="P65" s="21"/>
    </row>
    <row r="66" spans="8:16" x14ac:dyDescent="0.25">
      <c r="H66" s="21"/>
      <c r="I66" s="21"/>
      <c r="J66" s="21"/>
      <c r="K66" s="21"/>
      <c r="L66" s="22"/>
      <c r="M66" s="23"/>
      <c r="N66" s="22"/>
      <c r="O66" s="23"/>
      <c r="P66" s="21"/>
    </row>
    <row r="67" spans="8:16" x14ac:dyDescent="0.25">
      <c r="H67" s="22"/>
      <c r="I67" s="21"/>
      <c r="J67" s="22"/>
      <c r="K67" s="21"/>
      <c r="L67" s="22"/>
      <c r="M67" s="23"/>
      <c r="N67" s="22"/>
      <c r="O67" s="23"/>
      <c r="P67" s="22"/>
    </row>
    <row r="68" spans="8:16" x14ac:dyDescent="0.25">
      <c r="H68" s="22"/>
      <c r="I68" s="22"/>
      <c r="J68" s="22"/>
      <c r="K68" s="22"/>
      <c r="L68" s="22"/>
      <c r="M68" s="23"/>
      <c r="N68" s="22"/>
      <c r="O68" s="23"/>
      <c r="P68" s="22"/>
    </row>
    <row r="69" spans="8:16" x14ac:dyDescent="0.25">
      <c r="H69" s="21"/>
      <c r="I69" s="22"/>
      <c r="J69" s="22"/>
      <c r="K69" s="21"/>
      <c r="L69" s="22"/>
      <c r="M69" s="23"/>
      <c r="N69" s="22"/>
      <c r="O69" s="23"/>
      <c r="P69" s="22"/>
    </row>
    <row r="70" spans="8:16" x14ac:dyDescent="0.25">
      <c r="H70" s="22"/>
      <c r="I70" s="22"/>
      <c r="J70" s="22"/>
      <c r="K70" s="22"/>
      <c r="L70" s="22"/>
      <c r="M70" s="23"/>
      <c r="N70" s="22"/>
      <c r="O70" s="23"/>
      <c r="P70" s="22"/>
    </row>
    <row r="71" spans="8:16" x14ac:dyDescent="0.25">
      <c r="H71" s="22"/>
      <c r="I71" s="22"/>
      <c r="J71" s="22"/>
      <c r="K71" s="22"/>
      <c r="L71" s="22"/>
      <c r="M71" s="23"/>
      <c r="N71" s="22"/>
      <c r="O71" s="23"/>
      <c r="P71" s="22"/>
    </row>
    <row r="72" spans="8:16" x14ac:dyDescent="0.25">
      <c r="H72" s="22"/>
      <c r="I72" s="22"/>
      <c r="J72" s="22"/>
      <c r="K72" s="22"/>
      <c r="L72" s="22"/>
      <c r="M72" s="23"/>
      <c r="N72" s="22"/>
      <c r="O72" s="23"/>
      <c r="P72" s="22"/>
    </row>
    <row r="73" spans="8:16" x14ac:dyDescent="0.25">
      <c r="H73" s="22"/>
      <c r="I73" s="22"/>
      <c r="J73" s="22"/>
      <c r="K73" s="22"/>
      <c r="L73" s="22"/>
      <c r="M73" s="23"/>
      <c r="N73" s="22"/>
      <c r="O73" s="23"/>
      <c r="P73" s="22"/>
    </row>
    <row r="74" spans="8:16" x14ac:dyDescent="0.25">
      <c r="H74" s="22"/>
      <c r="I74" s="22"/>
      <c r="J74" s="22"/>
      <c r="K74" s="22"/>
      <c r="L74" s="22"/>
      <c r="M74" s="23"/>
      <c r="N74" s="22"/>
      <c r="O74" s="23"/>
      <c r="P74" s="22"/>
    </row>
    <row r="75" spans="8:16" x14ac:dyDescent="0.25">
      <c r="H75" s="22"/>
      <c r="I75" s="22"/>
      <c r="J75" s="22"/>
      <c r="K75" s="22"/>
      <c r="L75" s="22"/>
      <c r="M75" s="23"/>
      <c r="N75" s="22"/>
      <c r="O75" s="23"/>
      <c r="P75" s="22"/>
    </row>
  </sheetData>
  <mergeCells count="2">
    <mergeCell ref="G2:N2"/>
    <mergeCell ref="A63:G63"/>
  </mergeCells>
  <pageMargins left="0.59055118110236227" right="0.19685039370078741" top="0.39370078740157483" bottom="0.39370078740157483" header="0.19685039370078741" footer="0.78740157480314965"/>
  <pageSetup paperSize="14" scale="58" fitToWidth="0" fitToHeight="0" pageOrder="overThenDown" orientation="landscape" errors="NA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REP_EPG034_EjecucionPresupuesta!Títulos_a_imprimir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Jimenez Cortez</dc:creator>
  <cp:lastModifiedBy>Claudia Marcela CM. Martta Herrera</cp:lastModifiedBy>
  <cp:lastPrinted>2016-04-04T18:58:03Z</cp:lastPrinted>
  <dcterms:created xsi:type="dcterms:W3CDTF">2014-10-20T16:10:32Z</dcterms:created>
  <dcterms:modified xsi:type="dcterms:W3CDTF">2016-10-20T19:47:29Z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